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GOEBCOR\Downloads\"/>
    </mc:Choice>
  </mc:AlternateContent>
  <bookViews>
    <workbookView xWindow="0" yWindow="0" windowWidth="28800" windowHeight="13500"/>
  </bookViews>
  <sheets>
    <sheet name="Q-H_EN_rough_callculation" sheetId="1" r:id="rId1"/>
    <sheet name="Daten" sheetId="2" state="hidden" r:id="rId2"/>
    <sheet name="Daten-2" sheetId="5" state="hidden" r:id="rId3"/>
    <sheet name="Daten-3" sheetId="18" state="hidden" r:id="rId4"/>
  </sheets>
  <definedNames>
    <definedName name="Anteil">Daten!$Y$134:$Y$141</definedName>
    <definedName name="DN">Daten!$B$136:$B$150</definedName>
    <definedName name="_xlnm.Print_Area" localSheetId="0">'Q-H_EN_rough_callculation'!$B$1:$I$55</definedName>
    <definedName name="_xlnm.Print_Titles" localSheetId="3">'Daten-3'!$1:$2</definedName>
    <definedName name="Glykolanteil" localSheetId="0">Daten!$Z$136:$Z$142</definedName>
    <definedName name="Glykolanteil">Daten!$Z$136:$Z$142</definedName>
    <definedName name="Rohr">Daten!$F$135:$G$136</definedName>
    <definedName name="Rohre">Daten!$H$1:$H$2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" i="1" l="1"/>
  <c r="AH146" i="2" l="1"/>
  <c r="H34" i="1"/>
  <c r="Z149" i="2" l="1"/>
  <c r="Z150" i="2" s="1"/>
  <c r="Z151" i="2" s="1"/>
  <c r="Z152" i="2" s="1"/>
  <c r="Z153" i="2" s="1"/>
  <c r="Z154" i="2" s="1"/>
  <c r="Z155" i="2" s="1"/>
  <c r="Z156" i="2" s="1"/>
  <c r="Z157" i="2" s="1"/>
  <c r="Z158" i="2" s="1"/>
  <c r="Z159" i="2" s="1"/>
  <c r="Z160" i="2" s="1"/>
  <c r="Z161" i="2" s="1"/>
  <c r="Z162" i="2" s="1"/>
  <c r="Z163" i="2" s="1"/>
  <c r="Z164" i="2" s="1"/>
  <c r="Z165" i="2" s="1"/>
  <c r="Z166" i="2" s="1"/>
  <c r="Z167" i="2" s="1"/>
  <c r="Z168" i="2" s="1"/>
  <c r="Z169" i="2" s="1"/>
  <c r="Z170" i="2" s="1"/>
  <c r="Z171" i="2" s="1"/>
  <c r="Z172" i="2" s="1"/>
  <c r="Z173" i="2" s="1"/>
  <c r="Z174" i="2" s="1"/>
  <c r="Z175" i="2" s="1"/>
  <c r="Z176" i="2" s="1"/>
  <c r="Z177" i="2" s="1"/>
  <c r="Z178" i="2" s="1"/>
  <c r="Z179" i="2" s="1"/>
  <c r="Z180" i="2" s="1"/>
  <c r="Z181" i="2" s="1"/>
  <c r="Z182" i="2" s="1"/>
  <c r="Z183" i="2" s="1"/>
  <c r="Z184" i="2" s="1"/>
  <c r="Z185" i="2" s="1"/>
  <c r="Z186" i="2" s="1"/>
  <c r="Z187" i="2" s="1"/>
  <c r="Z188" i="2" s="1"/>
  <c r="Z189" i="2" s="1"/>
  <c r="Z190" i="2" s="1"/>
  <c r="Z191" i="2" s="1"/>
  <c r="Z192" i="2" s="1"/>
  <c r="Z193" i="2" s="1"/>
  <c r="Z194" i="2" s="1"/>
  <c r="Z195" i="2" s="1"/>
  <c r="Z196" i="2" s="1"/>
  <c r="Z197" i="2" s="1"/>
  <c r="Z198" i="2" s="1"/>
  <c r="Z199" i="2" s="1"/>
  <c r="Z200" i="2" s="1"/>
  <c r="Z201" i="2" s="1"/>
  <c r="Z202" i="2" s="1"/>
  <c r="Z203" i="2" s="1"/>
  <c r="Z204" i="2" s="1"/>
  <c r="Z205" i="2" s="1"/>
  <c r="Z206" i="2" s="1"/>
  <c r="Z207" i="2" s="1"/>
  <c r="Z208" i="2" s="1"/>
  <c r="Z209" i="2" s="1"/>
  <c r="Z210" i="2" s="1"/>
  <c r="Z211" i="2" s="1"/>
  <c r="Z212" i="2" s="1"/>
  <c r="Z213" i="2" s="1"/>
  <c r="Z214" i="2" s="1"/>
  <c r="Z215" i="2" s="1"/>
  <c r="Z216" i="2" s="1"/>
  <c r="Z217" i="2" s="1"/>
  <c r="Z218" i="2" s="1"/>
  <c r="Z219" i="2" s="1"/>
  <c r="Z220" i="2" s="1"/>
  <c r="Z221" i="2" s="1"/>
  <c r="Z222" i="2" s="1"/>
  <c r="Z223" i="2" s="1"/>
  <c r="Z224" i="2" s="1"/>
  <c r="Z225" i="2" s="1"/>
  <c r="Z226" i="2" s="1"/>
  <c r="Z227" i="2" s="1"/>
  <c r="Z228" i="2" s="1"/>
  <c r="Z229" i="2" s="1"/>
  <c r="Z230" i="2" s="1"/>
  <c r="Z231" i="2" s="1"/>
  <c r="Z232" i="2" s="1"/>
  <c r="Z233" i="2" s="1"/>
  <c r="Z234" i="2" s="1"/>
  <c r="Z235" i="2" s="1"/>
  <c r="Z236" i="2" s="1"/>
  <c r="Z237" i="2" s="1"/>
  <c r="Z238" i="2" s="1"/>
  <c r="Z239" i="2" s="1"/>
  <c r="Z240" i="2" s="1"/>
  <c r="Z241" i="2" s="1"/>
  <c r="Z242" i="2" s="1"/>
  <c r="Z243" i="2" s="1"/>
  <c r="Z244" i="2" s="1"/>
  <c r="Z245" i="2" s="1"/>
  <c r="Z246" i="2" s="1"/>
  <c r="Z247" i="2" s="1"/>
  <c r="Z248" i="2" s="1"/>
  <c r="Z249" i="2" s="1"/>
  <c r="Z250" i="2" s="1"/>
  <c r="Z251" i="2" s="1"/>
  <c r="Z252" i="2" s="1"/>
  <c r="Z253" i="2" s="1"/>
  <c r="Z254" i="2" s="1"/>
  <c r="Z255" i="2" s="1"/>
  <c r="Z256" i="2" s="1"/>
  <c r="Z257" i="2" s="1"/>
  <c r="Z258" i="2" s="1"/>
  <c r="Z259" i="2" s="1"/>
  <c r="Z260" i="2" s="1"/>
  <c r="Z261" i="2" s="1"/>
  <c r="Z262" i="2" s="1"/>
  <c r="Z263" i="2" s="1"/>
  <c r="Z264" i="2" s="1"/>
  <c r="Z265" i="2" s="1"/>
  <c r="Z266" i="2" s="1"/>
  <c r="Z267" i="2" s="1"/>
  <c r="Z268" i="2" s="1"/>
  <c r="Z269" i="2" s="1"/>
  <c r="Z270" i="2" s="1"/>
  <c r="Z271" i="2" s="1"/>
  <c r="Z272" i="2" s="1"/>
  <c r="Z273" i="2" s="1"/>
  <c r="Z274" i="2" s="1"/>
  <c r="Z275" i="2" s="1"/>
  <c r="Z276" i="2" s="1"/>
  <c r="Z277" i="2" s="1"/>
  <c r="Z278" i="2" s="1"/>
  <c r="Z279" i="2" s="1"/>
  <c r="Z280" i="2" s="1"/>
  <c r="Z281" i="2" s="1"/>
  <c r="Z282" i="2" s="1"/>
  <c r="Z283" i="2" s="1"/>
  <c r="Z284" i="2" s="1"/>
  <c r="Z285" i="2" s="1"/>
  <c r="Z286" i="2" s="1"/>
  <c r="Z287" i="2" s="1"/>
  <c r="Z288" i="2" s="1"/>
  <c r="Z289" i="2" s="1"/>
  <c r="Z290" i="2" s="1"/>
  <c r="Z291" i="2" s="1"/>
  <c r="Z292" i="2" s="1"/>
  <c r="Z293" i="2" s="1"/>
  <c r="Z294" i="2" s="1"/>
  <c r="Z295" i="2" s="1"/>
  <c r="Z296" i="2" s="1"/>
  <c r="Z297" i="2" s="1"/>
  <c r="Z298" i="2" s="1"/>
  <c r="Z299" i="2" s="1"/>
  <c r="Z300" i="2" s="1"/>
  <c r="Z301" i="2" s="1"/>
  <c r="Z302" i="2" s="1"/>
  <c r="Z303" i="2" s="1"/>
  <c r="Z304" i="2" s="1"/>
  <c r="Z305" i="2" s="1"/>
  <c r="Z306" i="2" s="1"/>
  <c r="Z307" i="2" s="1"/>
  <c r="Z308" i="2" s="1"/>
  <c r="Z309" i="2" s="1"/>
  <c r="Z310" i="2" s="1"/>
  <c r="Z311" i="2" s="1"/>
  <c r="Z312" i="2" s="1"/>
  <c r="Z313" i="2" s="1"/>
  <c r="Z314" i="2" s="1"/>
  <c r="Z315" i="2" s="1"/>
  <c r="Z316" i="2" s="1"/>
  <c r="Z317" i="2" s="1"/>
  <c r="Z318" i="2" s="1"/>
  <c r="Z319" i="2" s="1"/>
  <c r="Z320" i="2" s="1"/>
  <c r="Z321" i="2" s="1"/>
  <c r="Z322" i="2" s="1"/>
  <c r="Z323" i="2" s="1"/>
  <c r="Z324" i="2" s="1"/>
  <c r="Z325" i="2" s="1"/>
  <c r="Z326" i="2" s="1"/>
  <c r="Z327" i="2" s="1"/>
  <c r="Z328" i="2" s="1"/>
  <c r="Z329" i="2" s="1"/>
  <c r="Z330" i="2" s="1"/>
  <c r="Z331" i="2" s="1"/>
  <c r="Z332" i="2" s="1"/>
  <c r="Z333" i="2" s="1"/>
  <c r="Z334" i="2" s="1"/>
  <c r="Z335" i="2" s="1"/>
  <c r="Z336" i="2" s="1"/>
  <c r="Z337" i="2" s="1"/>
  <c r="Z338" i="2" s="1"/>
  <c r="Z339" i="2" s="1"/>
  <c r="Z340" i="2" s="1"/>
  <c r="Z341" i="2" s="1"/>
  <c r="Z342" i="2" s="1"/>
  <c r="Z343" i="2" s="1"/>
  <c r="Z344" i="2" s="1"/>
  <c r="Z345" i="2" s="1"/>
  <c r="Z346" i="2" s="1"/>
  <c r="Z347" i="2" s="1"/>
  <c r="Z348" i="2" s="1"/>
  <c r="Z349" i="2" s="1"/>
  <c r="Z350" i="2" s="1"/>
  <c r="Z351" i="2" s="1"/>
  <c r="Z352" i="2" s="1"/>
  <c r="Z353" i="2" s="1"/>
  <c r="Z354" i="2" s="1"/>
  <c r="Z355" i="2" s="1"/>
  <c r="Z356" i="2" s="1"/>
  <c r="Z357" i="2" s="1"/>
  <c r="Z358" i="2" s="1"/>
  <c r="Z359" i="2" s="1"/>
  <c r="Z360" i="2" s="1"/>
  <c r="Z361" i="2" s="1"/>
  <c r="Z362" i="2" s="1"/>
  <c r="Z363" i="2" s="1"/>
  <c r="Z364" i="2" s="1"/>
  <c r="AJ146" i="2"/>
  <c r="AJ149" i="2" l="1" a="1"/>
  <c r="AJ149" i="2" s="1"/>
  <c r="AJ157" i="2" s="1"/>
  <c r="G55" i="1" s="1"/>
  <c r="AJ148" i="2" a="1"/>
  <c r="AJ148" i="2" s="1"/>
  <c r="AJ156" i="2" s="1"/>
  <c r="G53" i="1" s="1"/>
  <c r="F1" i="18" l="1"/>
  <c r="W6" i="2" l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W77" i="2" s="1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W113" i="2" s="1"/>
  <c r="W114" i="2" s="1"/>
  <c r="W115" i="2" s="1"/>
  <c r="W116" i="2" s="1"/>
  <c r="AA5" i="2" l="1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O31" i="2" l="1"/>
  <c r="N32" i="2"/>
  <c r="O32" i="2" s="1"/>
  <c r="N33" i="2" l="1"/>
  <c r="B21" i="2"/>
  <c r="B20" i="2" s="1"/>
  <c r="B19" i="2" s="1"/>
  <c r="B18" i="2" s="1"/>
  <c r="B17" i="2" s="1"/>
  <c r="B16" i="2" s="1"/>
  <c r="B15" i="2" s="1"/>
  <c r="B14" i="2" s="1"/>
  <c r="B13" i="2" s="1"/>
  <c r="B12" i="2" l="1"/>
  <c r="B11" i="2" s="1"/>
  <c r="B10" i="2" s="1"/>
  <c r="B9" i="2" s="1"/>
  <c r="B8" i="2" s="1"/>
  <c r="B7" i="2" s="1"/>
  <c r="B6" i="2" s="1"/>
  <c r="B5" i="2" s="1"/>
  <c r="B4" i="2" s="1"/>
  <c r="B3" i="2" s="1"/>
  <c r="N34" i="2"/>
  <c r="O33" i="2"/>
  <c r="D124" i="2"/>
  <c r="D125" i="2"/>
  <c r="D126" i="2"/>
  <c r="D127" i="2"/>
  <c r="D128" i="2"/>
  <c r="D129" i="2"/>
  <c r="D130" i="2"/>
  <c r="D131" i="2"/>
  <c r="D132" i="2"/>
  <c r="D133" i="2"/>
  <c r="D24" i="2"/>
  <c r="D25" i="2"/>
  <c r="D26" i="2"/>
  <c r="D27" i="2"/>
  <c r="D29" i="2"/>
  <c r="D30" i="2"/>
  <c r="D31" i="2"/>
  <c r="D32" i="2"/>
  <c r="D34" i="2"/>
  <c r="D35" i="2"/>
  <c r="D36" i="2"/>
  <c r="D37" i="2"/>
  <c r="D39" i="2"/>
  <c r="D40" i="2"/>
  <c r="D41" i="2"/>
  <c r="D42" i="2"/>
  <c r="D44" i="2"/>
  <c r="D45" i="2"/>
  <c r="D46" i="2"/>
  <c r="D47" i="2"/>
  <c r="D49" i="2"/>
  <c r="D50" i="2"/>
  <c r="D51" i="2"/>
  <c r="D52" i="2"/>
  <c r="D28" i="2"/>
  <c r="D33" i="2"/>
  <c r="D38" i="2"/>
  <c r="D43" i="2"/>
  <c r="D48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23" i="2"/>
  <c r="E153" i="2"/>
  <c r="F153" i="2" s="1"/>
  <c r="E154" i="2"/>
  <c r="F154" i="2" s="1"/>
  <c r="E155" i="2"/>
  <c r="F155" i="2" s="1"/>
  <c r="E156" i="2"/>
  <c r="F156" i="2" s="1"/>
  <c r="E157" i="2"/>
  <c r="F157" i="2" s="1"/>
  <c r="E158" i="2"/>
  <c r="F158" i="2" s="1"/>
  <c r="E159" i="2"/>
  <c r="F159" i="2" s="1"/>
  <c r="E160" i="2"/>
  <c r="F160" i="2" s="1"/>
  <c r="E161" i="2"/>
  <c r="F161" i="2" s="1"/>
  <c r="E162" i="2"/>
  <c r="F162" i="2" s="1"/>
  <c r="E163" i="2"/>
  <c r="F163" i="2" s="1"/>
  <c r="E164" i="2"/>
  <c r="F164" i="2" s="1"/>
  <c r="E165" i="2"/>
  <c r="F165" i="2" s="1"/>
  <c r="E152" i="2"/>
  <c r="F152" i="2" s="1"/>
  <c r="E137" i="2"/>
  <c r="F137" i="2" s="1"/>
  <c r="E138" i="2"/>
  <c r="F138" i="2" s="1"/>
  <c r="E139" i="2"/>
  <c r="F139" i="2" s="1"/>
  <c r="E140" i="2"/>
  <c r="F140" i="2" s="1"/>
  <c r="E141" i="2"/>
  <c r="F141" i="2" s="1"/>
  <c r="E142" i="2"/>
  <c r="F142" i="2" s="1"/>
  <c r="E143" i="2"/>
  <c r="F143" i="2" s="1"/>
  <c r="E144" i="2"/>
  <c r="F144" i="2" s="1"/>
  <c r="E145" i="2"/>
  <c r="F145" i="2" s="1"/>
  <c r="E146" i="2"/>
  <c r="F146" i="2" s="1"/>
  <c r="E148" i="2"/>
  <c r="F148" i="2" s="1"/>
  <c r="E149" i="2"/>
  <c r="F149" i="2" s="1"/>
  <c r="E150" i="2"/>
  <c r="F150" i="2" s="1"/>
  <c r="E136" i="2"/>
  <c r="F136" i="2" s="1"/>
  <c r="N2" i="2" l="1"/>
  <c r="L26" i="2" s="1"/>
  <c r="N35" i="2"/>
  <c r="O34" i="2"/>
  <c r="P2" i="2" l="1"/>
  <c r="N36" i="2"/>
  <c r="O35" i="2"/>
  <c r="N37" i="2" l="1"/>
  <c r="O36" i="2"/>
  <c r="N38" i="2" l="1"/>
  <c r="O37" i="2"/>
  <c r="N39" i="2" l="1"/>
  <c r="O38" i="2"/>
  <c r="B25" i="2"/>
  <c r="N40" i="2" l="1"/>
  <c r="O39" i="2"/>
  <c r="B26" i="2"/>
  <c r="B27" i="2" s="1"/>
  <c r="G1" i="1"/>
  <c r="B28" i="2" l="1"/>
  <c r="N41" i="2"/>
  <c r="O40" i="2"/>
  <c r="B29" i="2" l="1"/>
  <c r="N42" i="2"/>
  <c r="O41" i="2"/>
  <c r="B30" i="2" l="1"/>
  <c r="N43" i="2"/>
  <c r="O42" i="2"/>
  <c r="B31" i="2" l="1"/>
  <c r="N44" i="2"/>
  <c r="O43" i="2"/>
  <c r="B32" i="2" l="1"/>
  <c r="N45" i="2"/>
  <c r="O44" i="2"/>
  <c r="B33" i="2" l="1"/>
  <c r="N46" i="2"/>
  <c r="O45" i="2"/>
  <c r="B34" i="2" l="1"/>
  <c r="N47" i="2"/>
  <c r="O46" i="2"/>
  <c r="B35" i="2" l="1"/>
  <c r="N48" i="2"/>
  <c r="O47" i="2"/>
  <c r="B36" i="2" l="1"/>
  <c r="N49" i="2"/>
  <c r="O48" i="2"/>
  <c r="B37" i="2" l="1"/>
  <c r="N50" i="2"/>
  <c r="O49" i="2"/>
  <c r="B38" i="2" l="1"/>
  <c r="N51" i="2"/>
  <c r="O50" i="2"/>
  <c r="B39" i="2" l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H35" i="1" s="1"/>
  <c r="E49" i="1" s="1"/>
  <c r="D55" i="1" s="1"/>
  <c r="N52" i="2"/>
  <c r="O51" i="2"/>
  <c r="N53" i="2" l="1"/>
  <c r="O52" i="2"/>
  <c r="L3" i="2" l="1"/>
  <c r="P53" i="2" s="1"/>
  <c r="N54" i="2"/>
  <c r="O53" i="2"/>
  <c r="L14" i="2" l="1"/>
  <c r="P34" i="2"/>
  <c r="Q34" i="2" s="1"/>
  <c r="P35" i="2"/>
  <c r="Q35" i="2" s="1"/>
  <c r="P39" i="2"/>
  <c r="Q39" i="2" s="1"/>
  <c r="P41" i="2"/>
  <c r="Q41" i="2" s="1"/>
  <c r="P36" i="2"/>
  <c r="Q36" i="2" s="1"/>
  <c r="P32" i="2"/>
  <c r="Q32" i="2" s="1"/>
  <c r="P31" i="2"/>
  <c r="Q31" i="2" s="1"/>
  <c r="P40" i="2"/>
  <c r="Q40" i="2" s="1"/>
  <c r="P38" i="2"/>
  <c r="Q38" i="2" s="1"/>
  <c r="O2" i="2"/>
  <c r="P37" i="2"/>
  <c r="Q37" i="2" s="1"/>
  <c r="P42" i="2"/>
  <c r="Q42" i="2" s="1"/>
  <c r="P33" i="2"/>
  <c r="Q33" i="2" s="1"/>
  <c r="P43" i="2"/>
  <c r="Q43" i="2" s="1"/>
  <c r="P44" i="2"/>
  <c r="Q44" i="2" s="1"/>
  <c r="P45" i="2"/>
  <c r="Q45" i="2" s="1"/>
  <c r="P46" i="2"/>
  <c r="Q46" i="2" s="1"/>
  <c r="P47" i="2"/>
  <c r="Q47" i="2" s="1"/>
  <c r="P48" i="2"/>
  <c r="Q48" i="2" s="1"/>
  <c r="P49" i="2"/>
  <c r="Q49" i="2" s="1"/>
  <c r="P50" i="2"/>
  <c r="Q50" i="2" s="1"/>
  <c r="P51" i="2"/>
  <c r="Q51" i="2" s="1"/>
  <c r="P52" i="2"/>
  <c r="Q52" i="2" s="1"/>
  <c r="Q53" i="2"/>
  <c r="N55" i="2"/>
  <c r="O54" i="2"/>
  <c r="P54" i="2"/>
  <c r="Q54" i="2" l="1"/>
  <c r="N56" i="2"/>
  <c r="O55" i="2"/>
  <c r="P55" i="2"/>
  <c r="Q55" i="2" l="1"/>
  <c r="N57" i="2"/>
  <c r="O56" i="2"/>
  <c r="P56" i="2"/>
  <c r="Q56" i="2" l="1"/>
  <c r="N58" i="2"/>
  <c r="O57" i="2"/>
  <c r="P57" i="2"/>
  <c r="Q57" i="2" s="1"/>
  <c r="N59" i="2" l="1"/>
  <c r="O58" i="2"/>
  <c r="P58" i="2"/>
  <c r="Q58" i="2" l="1"/>
  <c r="N60" i="2"/>
  <c r="O59" i="2"/>
  <c r="P59" i="2"/>
  <c r="Q59" i="2" l="1"/>
  <c r="N61" i="2"/>
  <c r="O60" i="2"/>
  <c r="P60" i="2"/>
  <c r="Q60" i="2" l="1"/>
  <c r="N62" i="2"/>
  <c r="O61" i="2"/>
  <c r="P61" i="2"/>
  <c r="Q61" i="2" l="1"/>
  <c r="N63" i="2"/>
  <c r="O62" i="2"/>
  <c r="P62" i="2"/>
  <c r="Q62" i="2" l="1"/>
  <c r="N64" i="2"/>
  <c r="O63" i="2"/>
  <c r="P63" i="2"/>
  <c r="Q63" i="2" l="1"/>
  <c r="N65" i="2"/>
  <c r="O64" i="2"/>
  <c r="P64" i="2"/>
  <c r="Q64" i="2" l="1"/>
  <c r="N66" i="2"/>
  <c r="O65" i="2"/>
  <c r="P65" i="2"/>
  <c r="Q65" i="2" l="1"/>
  <c r="N67" i="2"/>
  <c r="O66" i="2"/>
  <c r="P66" i="2"/>
  <c r="Q66" i="2" l="1"/>
  <c r="N68" i="2"/>
  <c r="O67" i="2"/>
  <c r="P67" i="2"/>
  <c r="Q67" i="2" l="1"/>
  <c r="N69" i="2"/>
  <c r="O68" i="2"/>
  <c r="P68" i="2"/>
  <c r="Q68" i="2" l="1"/>
  <c r="N70" i="2"/>
  <c r="O69" i="2"/>
  <c r="P69" i="2"/>
  <c r="Q69" i="2" l="1"/>
  <c r="N71" i="2"/>
  <c r="O70" i="2"/>
  <c r="P70" i="2"/>
  <c r="Q70" i="2" l="1"/>
  <c r="N72" i="2"/>
  <c r="O71" i="2"/>
  <c r="P71" i="2"/>
  <c r="Q71" i="2" l="1"/>
  <c r="N73" i="2"/>
  <c r="O72" i="2"/>
  <c r="P72" i="2"/>
  <c r="Q72" i="2" l="1"/>
  <c r="N74" i="2"/>
  <c r="O73" i="2"/>
  <c r="P73" i="2"/>
  <c r="Q73" i="2" l="1"/>
  <c r="N75" i="2"/>
  <c r="O74" i="2"/>
  <c r="P74" i="2"/>
  <c r="Q74" i="2" l="1"/>
  <c r="N76" i="2"/>
  <c r="O75" i="2"/>
  <c r="P75" i="2"/>
  <c r="Q75" i="2" l="1"/>
  <c r="N77" i="2"/>
  <c r="O76" i="2"/>
  <c r="P76" i="2"/>
  <c r="Q76" i="2" l="1"/>
  <c r="N78" i="2"/>
  <c r="O77" i="2"/>
  <c r="P77" i="2"/>
  <c r="Q77" i="2" l="1"/>
  <c r="N79" i="2"/>
  <c r="O78" i="2"/>
  <c r="P78" i="2"/>
  <c r="Q78" i="2" l="1"/>
  <c r="N80" i="2"/>
  <c r="O79" i="2"/>
  <c r="P79" i="2"/>
  <c r="Q79" i="2" l="1"/>
  <c r="N81" i="2"/>
  <c r="O80" i="2"/>
  <c r="P80" i="2"/>
  <c r="Q80" i="2" l="1"/>
  <c r="N82" i="2"/>
  <c r="O81" i="2"/>
  <c r="P81" i="2"/>
  <c r="Q81" i="2" l="1"/>
  <c r="N83" i="2"/>
  <c r="O82" i="2"/>
  <c r="P82" i="2"/>
  <c r="Q82" i="2" l="1"/>
  <c r="N84" i="2"/>
  <c r="O83" i="2"/>
  <c r="P83" i="2"/>
  <c r="Q83" i="2" l="1"/>
  <c r="N85" i="2"/>
  <c r="O84" i="2"/>
  <c r="P84" i="2"/>
  <c r="Q84" i="2" l="1"/>
  <c r="N86" i="2"/>
  <c r="O85" i="2"/>
  <c r="P85" i="2"/>
  <c r="Q85" i="2" l="1"/>
  <c r="N87" i="2"/>
  <c r="O86" i="2"/>
  <c r="P86" i="2"/>
  <c r="Q86" i="2" l="1"/>
  <c r="N88" i="2"/>
  <c r="O87" i="2"/>
  <c r="P87" i="2"/>
  <c r="Q87" i="2" l="1"/>
  <c r="N89" i="2"/>
  <c r="O88" i="2"/>
  <c r="P88" i="2"/>
  <c r="Q88" i="2" l="1"/>
  <c r="N90" i="2"/>
  <c r="O89" i="2"/>
  <c r="P89" i="2"/>
  <c r="Q89" i="2" l="1"/>
  <c r="N91" i="2"/>
  <c r="O90" i="2"/>
  <c r="P90" i="2"/>
  <c r="Q90" i="2" l="1"/>
  <c r="N92" i="2"/>
  <c r="O91" i="2"/>
  <c r="P91" i="2"/>
  <c r="Q91" i="2" l="1"/>
  <c r="N93" i="2"/>
  <c r="O92" i="2"/>
  <c r="P92" i="2"/>
  <c r="Q92" i="2" l="1"/>
  <c r="N94" i="2"/>
  <c r="O93" i="2"/>
  <c r="P93" i="2"/>
  <c r="Q93" i="2" l="1"/>
  <c r="N95" i="2"/>
  <c r="O94" i="2"/>
  <c r="P94" i="2"/>
  <c r="Q94" i="2" l="1"/>
  <c r="N96" i="2"/>
  <c r="O95" i="2"/>
  <c r="P95" i="2"/>
  <c r="Q95" i="2" l="1"/>
  <c r="N97" i="2"/>
  <c r="O96" i="2"/>
  <c r="P96" i="2"/>
  <c r="Q96" i="2" l="1"/>
  <c r="N98" i="2"/>
  <c r="O97" i="2"/>
  <c r="P97" i="2"/>
  <c r="Q97" i="2" s="1"/>
  <c r="N99" i="2" l="1"/>
  <c r="O98" i="2"/>
  <c r="P98" i="2"/>
  <c r="Q98" i="2" l="1"/>
  <c r="N100" i="2"/>
  <c r="O99" i="2"/>
  <c r="P99" i="2"/>
  <c r="Q99" i="2" s="1"/>
  <c r="N101" i="2" l="1"/>
  <c r="O100" i="2"/>
  <c r="P100" i="2"/>
  <c r="Q100" i="2" l="1"/>
  <c r="N102" i="2"/>
  <c r="O101" i="2"/>
  <c r="P101" i="2"/>
  <c r="Q101" i="2" s="1"/>
  <c r="N103" i="2" l="1"/>
  <c r="O102" i="2"/>
  <c r="P102" i="2"/>
  <c r="Q102" i="2" l="1"/>
  <c r="N104" i="2"/>
  <c r="O103" i="2"/>
  <c r="P103" i="2"/>
  <c r="Q103" i="2" l="1"/>
  <c r="N105" i="2"/>
  <c r="O104" i="2"/>
  <c r="P104" i="2"/>
  <c r="Q104" i="2" l="1"/>
  <c r="N106" i="2"/>
  <c r="O105" i="2"/>
  <c r="P105" i="2"/>
  <c r="Q105" i="2" l="1"/>
  <c r="N107" i="2"/>
  <c r="O106" i="2"/>
  <c r="P106" i="2"/>
  <c r="Q106" i="2" l="1"/>
  <c r="N108" i="2"/>
  <c r="O107" i="2"/>
  <c r="P107" i="2"/>
  <c r="Q107" i="2" l="1"/>
  <c r="N109" i="2"/>
  <c r="O108" i="2"/>
  <c r="P108" i="2"/>
  <c r="Q108" i="2" s="1"/>
  <c r="N110" i="2" l="1"/>
  <c r="O109" i="2"/>
  <c r="P109" i="2"/>
  <c r="Q109" i="2" l="1"/>
  <c r="N111" i="2"/>
  <c r="O110" i="2"/>
  <c r="P110" i="2"/>
  <c r="Q110" i="2" l="1"/>
  <c r="N112" i="2"/>
  <c r="O111" i="2"/>
  <c r="P111" i="2"/>
  <c r="Q111" i="2" l="1"/>
  <c r="N113" i="2"/>
  <c r="O112" i="2"/>
  <c r="P112" i="2"/>
  <c r="Q112" i="2" s="1"/>
  <c r="N114" i="2" l="1"/>
  <c r="O113" i="2"/>
  <c r="P113" i="2"/>
  <c r="Q113" i="2" l="1"/>
  <c r="N115" i="2"/>
  <c r="O114" i="2"/>
  <c r="P114" i="2"/>
  <c r="Q114" i="2" l="1"/>
  <c r="N116" i="2"/>
  <c r="O115" i="2"/>
  <c r="P115" i="2"/>
  <c r="Q115" i="2" l="1"/>
  <c r="N117" i="2"/>
  <c r="O116" i="2"/>
  <c r="P116" i="2"/>
  <c r="Q116" i="2" s="1"/>
  <c r="N118" i="2" l="1"/>
  <c r="O117" i="2"/>
  <c r="P117" i="2"/>
  <c r="Q117" i="2" l="1"/>
  <c r="N119" i="2"/>
  <c r="O118" i="2"/>
  <c r="P118" i="2"/>
  <c r="Q118" i="2" l="1"/>
  <c r="N120" i="2"/>
  <c r="O119" i="2"/>
  <c r="P119" i="2"/>
  <c r="Q119" i="2" l="1"/>
  <c r="N121" i="2"/>
  <c r="O120" i="2"/>
  <c r="P120" i="2"/>
  <c r="Q120" i="2" l="1"/>
  <c r="N122" i="2"/>
  <c r="O121" i="2"/>
  <c r="P121" i="2"/>
  <c r="N123" i="2" l="1"/>
  <c r="O122" i="2"/>
  <c r="P122" i="2"/>
  <c r="Q121" i="2"/>
  <c r="Q122" i="2" l="1"/>
  <c r="N124" i="2"/>
  <c r="O123" i="2"/>
  <c r="P123" i="2"/>
  <c r="Q123" i="2" s="1"/>
  <c r="N125" i="2" l="1"/>
  <c r="O124" i="2"/>
  <c r="P124" i="2"/>
  <c r="Q124" i="2" l="1"/>
  <c r="N126" i="2"/>
  <c r="O125" i="2"/>
  <c r="P125" i="2"/>
  <c r="Q125" i="2" l="1"/>
  <c r="N127" i="2"/>
  <c r="O126" i="2"/>
  <c r="P126" i="2"/>
  <c r="Q126" i="2" l="1"/>
  <c r="N128" i="2"/>
  <c r="O127" i="2"/>
  <c r="P127" i="2"/>
  <c r="Q127" i="2" l="1"/>
  <c r="N129" i="2"/>
  <c r="O128" i="2"/>
  <c r="P128" i="2"/>
  <c r="Q128" i="2" l="1"/>
  <c r="N130" i="2"/>
  <c r="O129" i="2"/>
  <c r="P129" i="2"/>
  <c r="Q129" i="2" l="1"/>
  <c r="N131" i="2"/>
  <c r="O130" i="2"/>
  <c r="P130" i="2"/>
  <c r="Q130" i="2" s="1"/>
  <c r="N132" i="2" l="1"/>
  <c r="O131" i="2"/>
  <c r="P131" i="2"/>
  <c r="Q131" i="2" l="1"/>
  <c r="N133" i="2"/>
  <c r="O132" i="2"/>
  <c r="P132" i="2"/>
  <c r="Q132" i="2" l="1"/>
  <c r="N134" i="2"/>
  <c r="O133" i="2"/>
  <c r="P133" i="2"/>
  <c r="Q133" i="2" s="1"/>
  <c r="N135" i="2" l="1"/>
  <c r="O134" i="2"/>
  <c r="P134" i="2"/>
  <c r="Q134" i="2" l="1"/>
  <c r="N136" i="2"/>
  <c r="O135" i="2"/>
  <c r="P135" i="2"/>
  <c r="Q135" i="2" l="1"/>
  <c r="N137" i="2"/>
  <c r="O136" i="2"/>
  <c r="P136" i="2"/>
  <c r="Q136" i="2" l="1"/>
  <c r="N138" i="2"/>
  <c r="O137" i="2"/>
  <c r="P137" i="2"/>
  <c r="Q137" i="2" l="1"/>
  <c r="N139" i="2"/>
  <c r="O138" i="2"/>
  <c r="P138" i="2"/>
  <c r="Q138" i="2" l="1"/>
  <c r="N140" i="2"/>
  <c r="O139" i="2"/>
  <c r="P139" i="2"/>
  <c r="Q139" i="2" l="1"/>
  <c r="N141" i="2"/>
  <c r="O140" i="2"/>
  <c r="P140" i="2"/>
  <c r="Q140" i="2" l="1"/>
  <c r="N142" i="2"/>
  <c r="O141" i="2"/>
  <c r="P141" i="2"/>
  <c r="Q141" i="2" l="1"/>
  <c r="N143" i="2"/>
  <c r="O142" i="2"/>
  <c r="P142" i="2"/>
  <c r="Q142" i="2" l="1"/>
  <c r="N144" i="2"/>
  <c r="O143" i="2"/>
  <c r="P143" i="2"/>
  <c r="Q143" i="2" s="1"/>
  <c r="N145" i="2" l="1"/>
  <c r="O144" i="2"/>
  <c r="P144" i="2"/>
  <c r="Q144" i="2" l="1"/>
  <c r="N146" i="2"/>
  <c r="O145" i="2"/>
  <c r="P145" i="2"/>
  <c r="Q145" i="2" l="1"/>
  <c r="N148" i="2"/>
  <c r="O146" i="2"/>
  <c r="P146" i="2"/>
  <c r="Q146" i="2" l="1"/>
  <c r="N149" i="2"/>
  <c r="O148" i="2"/>
  <c r="P148" i="2"/>
  <c r="Q148" i="2" l="1"/>
  <c r="N150" i="2"/>
  <c r="O149" i="2"/>
  <c r="P149" i="2"/>
  <c r="Q149" i="2" l="1"/>
  <c r="N151" i="2"/>
  <c r="O150" i="2"/>
  <c r="P150" i="2"/>
  <c r="Q150" i="2" l="1"/>
  <c r="N152" i="2"/>
  <c r="O151" i="2"/>
  <c r="P151" i="2"/>
  <c r="Q151" i="2" s="1"/>
  <c r="N153" i="2" l="1"/>
  <c r="O152" i="2"/>
  <c r="P152" i="2"/>
  <c r="Q152" i="2" l="1"/>
  <c r="N154" i="2"/>
  <c r="O153" i="2"/>
  <c r="P153" i="2"/>
  <c r="Q153" i="2" l="1"/>
  <c r="N155" i="2"/>
  <c r="O154" i="2"/>
  <c r="P154" i="2"/>
  <c r="Q154" i="2" s="1"/>
  <c r="N156" i="2" l="1"/>
  <c r="O155" i="2"/>
  <c r="P155" i="2"/>
  <c r="Q155" i="2" l="1"/>
  <c r="N157" i="2"/>
  <c r="O156" i="2"/>
  <c r="P156" i="2"/>
  <c r="Q156" i="2" l="1"/>
  <c r="N158" i="2"/>
  <c r="O157" i="2"/>
  <c r="P157" i="2"/>
  <c r="Q157" i="2" l="1"/>
  <c r="N159" i="2"/>
  <c r="O158" i="2"/>
  <c r="P158" i="2"/>
  <c r="Q158" i="2" l="1"/>
  <c r="N160" i="2"/>
  <c r="O159" i="2"/>
  <c r="P159" i="2"/>
  <c r="Q159" i="2" s="1"/>
  <c r="N161" i="2" l="1"/>
  <c r="O160" i="2"/>
  <c r="P160" i="2"/>
  <c r="Q160" i="2" l="1"/>
  <c r="N162" i="2"/>
  <c r="O161" i="2"/>
  <c r="P161" i="2"/>
  <c r="Q161" i="2" l="1"/>
  <c r="N163" i="2"/>
  <c r="O162" i="2"/>
  <c r="P162" i="2"/>
  <c r="Q162" i="2" l="1"/>
  <c r="N164" i="2"/>
  <c r="O163" i="2"/>
  <c r="P163" i="2"/>
  <c r="Q163" i="2" l="1"/>
  <c r="N165" i="2"/>
  <c r="O164" i="2"/>
  <c r="P164" i="2"/>
  <c r="Q164" i="2" l="1"/>
  <c r="N166" i="2"/>
  <c r="O165" i="2"/>
  <c r="P165" i="2"/>
  <c r="Q165" i="2" l="1"/>
  <c r="N167" i="2"/>
  <c r="O166" i="2"/>
  <c r="P166" i="2"/>
  <c r="Q166" i="2" l="1"/>
  <c r="N168" i="2"/>
  <c r="O167" i="2"/>
  <c r="P167" i="2"/>
  <c r="Q167" i="2" l="1"/>
  <c r="N169" i="2"/>
  <c r="O168" i="2"/>
  <c r="P168" i="2"/>
  <c r="Q168" i="2" l="1"/>
  <c r="N170" i="2"/>
  <c r="O169" i="2"/>
  <c r="P169" i="2"/>
  <c r="Q169" i="2" l="1"/>
  <c r="N171" i="2"/>
  <c r="O170" i="2"/>
  <c r="P170" i="2"/>
  <c r="Q170" i="2" l="1"/>
  <c r="N172" i="2"/>
  <c r="O171" i="2"/>
  <c r="P171" i="2"/>
  <c r="Q171" i="2" l="1"/>
  <c r="N173" i="2"/>
  <c r="O172" i="2"/>
  <c r="P172" i="2"/>
  <c r="Q172" i="2" l="1"/>
  <c r="N174" i="2"/>
  <c r="O173" i="2"/>
  <c r="P173" i="2"/>
  <c r="Q173" i="2" l="1"/>
  <c r="N175" i="2"/>
  <c r="O174" i="2"/>
  <c r="P174" i="2"/>
  <c r="Q174" i="2" l="1"/>
  <c r="N176" i="2"/>
  <c r="O175" i="2"/>
  <c r="P175" i="2"/>
  <c r="Q175" i="2" l="1"/>
  <c r="N177" i="2"/>
  <c r="O176" i="2"/>
  <c r="P176" i="2"/>
  <c r="Q176" i="2" l="1"/>
  <c r="N178" i="2"/>
  <c r="O177" i="2"/>
  <c r="P177" i="2"/>
  <c r="Q177" i="2" s="1"/>
  <c r="N179" i="2" l="1"/>
  <c r="O178" i="2"/>
  <c r="P178" i="2"/>
  <c r="Q178" i="2" l="1"/>
  <c r="N180" i="2"/>
  <c r="O179" i="2"/>
  <c r="P179" i="2"/>
  <c r="Q179" i="2" l="1"/>
  <c r="N181" i="2"/>
  <c r="O180" i="2"/>
  <c r="P180" i="2"/>
  <c r="N182" i="2" l="1"/>
  <c r="O181" i="2"/>
  <c r="P181" i="2"/>
  <c r="Q180" i="2"/>
  <c r="N183" i="2" l="1"/>
  <c r="O182" i="2"/>
  <c r="P182" i="2"/>
  <c r="Q181" i="2"/>
  <c r="Q182" i="2" l="1"/>
  <c r="N184" i="2"/>
  <c r="O183" i="2"/>
  <c r="P183" i="2"/>
  <c r="Q183" i="2" l="1"/>
  <c r="N185" i="2"/>
  <c r="O184" i="2"/>
  <c r="P184" i="2"/>
  <c r="Q184" i="2" l="1"/>
  <c r="N186" i="2"/>
  <c r="O185" i="2"/>
  <c r="P185" i="2"/>
  <c r="Q185" i="2" l="1"/>
  <c r="N187" i="2"/>
  <c r="O186" i="2"/>
  <c r="P186" i="2"/>
  <c r="Q186" i="2" l="1"/>
  <c r="N188" i="2"/>
  <c r="O187" i="2"/>
  <c r="P187" i="2"/>
  <c r="Q187" i="2" s="1"/>
  <c r="N189" i="2" l="1"/>
  <c r="O188" i="2"/>
  <c r="P188" i="2"/>
  <c r="Q188" i="2" l="1"/>
  <c r="N190" i="2"/>
  <c r="O189" i="2"/>
  <c r="P189" i="2"/>
  <c r="Q189" i="2" s="1"/>
  <c r="N191" i="2" l="1"/>
  <c r="O190" i="2"/>
  <c r="P190" i="2"/>
  <c r="Q190" i="2" l="1"/>
  <c r="N192" i="2"/>
  <c r="O191" i="2"/>
  <c r="P191" i="2"/>
  <c r="Q191" i="2" l="1"/>
  <c r="N193" i="2"/>
  <c r="O192" i="2"/>
  <c r="P192" i="2"/>
  <c r="Q192" i="2" l="1"/>
  <c r="N194" i="2"/>
  <c r="O193" i="2"/>
  <c r="P193" i="2"/>
  <c r="Q193" i="2" s="1"/>
  <c r="N195" i="2" l="1"/>
  <c r="O194" i="2"/>
  <c r="P194" i="2"/>
  <c r="Q194" i="2" s="1"/>
  <c r="N196" i="2" l="1"/>
  <c r="O195" i="2"/>
  <c r="P195" i="2"/>
  <c r="Q195" i="2" l="1"/>
  <c r="N197" i="2"/>
  <c r="O196" i="2"/>
  <c r="P196" i="2"/>
  <c r="Q196" i="2" l="1"/>
  <c r="N198" i="2"/>
  <c r="O197" i="2"/>
  <c r="P197" i="2"/>
  <c r="Q197" i="2" l="1"/>
  <c r="N199" i="2"/>
  <c r="O198" i="2"/>
  <c r="P198" i="2"/>
  <c r="Q198" i="2" l="1"/>
  <c r="N200" i="2"/>
  <c r="O199" i="2"/>
  <c r="P199" i="2"/>
  <c r="Q199" i="2" l="1"/>
  <c r="N201" i="2"/>
  <c r="O200" i="2"/>
  <c r="P200" i="2"/>
  <c r="Q200" i="2" l="1"/>
  <c r="N202" i="2"/>
  <c r="O201" i="2"/>
  <c r="P201" i="2"/>
  <c r="Q201" i="2" l="1"/>
  <c r="N203" i="2"/>
  <c r="O202" i="2"/>
  <c r="P202" i="2"/>
  <c r="Q202" i="2" l="1"/>
  <c r="N204" i="2"/>
  <c r="O203" i="2"/>
  <c r="P203" i="2"/>
  <c r="Q203" i="2" s="1"/>
  <c r="N205" i="2" l="1"/>
  <c r="O204" i="2"/>
  <c r="P204" i="2"/>
  <c r="Q204" i="2" l="1"/>
  <c r="N206" i="2"/>
  <c r="O205" i="2"/>
  <c r="P205" i="2"/>
  <c r="Q205" i="2" s="1"/>
  <c r="N207" i="2" l="1"/>
  <c r="O206" i="2"/>
  <c r="P206" i="2"/>
  <c r="Q206" i="2" l="1"/>
  <c r="N208" i="2"/>
  <c r="O207" i="2"/>
  <c r="P207" i="2"/>
  <c r="Q207" i="2" s="1"/>
  <c r="N209" i="2" l="1"/>
  <c r="O208" i="2"/>
  <c r="P208" i="2"/>
  <c r="Q208" i="2" l="1"/>
  <c r="N210" i="2"/>
  <c r="O209" i="2"/>
  <c r="P209" i="2"/>
  <c r="Q209" i="2" s="1"/>
  <c r="N211" i="2" l="1"/>
  <c r="O210" i="2"/>
  <c r="P210" i="2"/>
  <c r="N212" i="2" l="1"/>
  <c r="O211" i="2"/>
  <c r="P211" i="2"/>
  <c r="Q210" i="2"/>
  <c r="N213" i="2" l="1"/>
  <c r="O212" i="2"/>
  <c r="P212" i="2"/>
  <c r="Q211" i="2"/>
  <c r="N214" i="2" l="1"/>
  <c r="O213" i="2"/>
  <c r="P213" i="2"/>
  <c r="Q212" i="2"/>
  <c r="O214" i="2" l="1"/>
  <c r="N215" i="2"/>
  <c r="P214" i="2"/>
  <c r="Q213" i="2"/>
  <c r="Q214" i="2" l="1"/>
  <c r="N216" i="2"/>
  <c r="O215" i="2"/>
  <c r="P215" i="2"/>
  <c r="Q215" i="2" l="1"/>
  <c r="N217" i="2"/>
  <c r="O216" i="2"/>
  <c r="P216" i="2"/>
  <c r="Q216" i="2" s="1"/>
  <c r="N218" i="2" l="1"/>
  <c r="O217" i="2"/>
  <c r="P217" i="2"/>
  <c r="Q217" i="2" l="1"/>
  <c r="O218" i="2"/>
  <c r="P218" i="2"/>
  <c r="Q218" i="2" l="1"/>
  <c r="S29" i="2" l="1" a="1"/>
  <c r="S29" i="2" s="1"/>
  <c r="L20" i="2" l="1"/>
  <c r="M20" i="2" s="1"/>
  <c r="M3" i="2" l="1"/>
  <c r="N20" i="2"/>
  <c r="H30" i="1" l="1"/>
  <c r="F38" i="1" s="1"/>
  <c r="D53" i="1" s="1"/>
</calcChain>
</file>

<file path=xl/comments1.xml><?xml version="1.0" encoding="utf-8"?>
<comments xmlns="http://schemas.openxmlformats.org/spreadsheetml/2006/main">
  <authors>
    <author>Stibitz, Christian</author>
  </authors>
  <commentList>
    <comment ref="H24" authorId="0" shapeId="0">
      <text>
        <r>
          <rPr>
            <sz val="9"/>
            <color indexed="81"/>
            <rFont val="Segoe UI"/>
            <family val="2"/>
          </rPr>
          <t xml:space="preserve">
insert square meter 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 xml:space="preserve">insert spez. Heat-/Colling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 xml:space="preserve">Insert thermal power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7" authorId="0" shapeId="0">
      <text>
        <r>
          <rPr>
            <b/>
            <sz val="9"/>
            <color indexed="81"/>
            <rFont val="Segoe UI"/>
            <family val="2"/>
          </rPr>
          <t>Please choose with "x"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47" authorId="0" shapeId="0">
      <text>
        <r>
          <rPr>
            <b/>
            <sz val="9"/>
            <color indexed="81"/>
            <rFont val="Segoe UI"/>
            <family val="2"/>
          </rPr>
          <t xml:space="preserve">Please choose with "x"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" authorId="0" shapeId="0">
      <text>
        <r>
          <rPr>
            <sz val="9"/>
            <color indexed="81"/>
            <rFont val="Segoe UI"/>
            <family val="2"/>
          </rPr>
          <t xml:space="preserve">Glycol content in %
</t>
        </r>
      </text>
    </comment>
  </commentList>
</comments>
</file>

<file path=xl/sharedStrings.xml><?xml version="1.0" encoding="utf-8"?>
<sst xmlns="http://schemas.openxmlformats.org/spreadsheetml/2006/main" count="527" uniqueCount="212">
  <si>
    <t>Project</t>
  </si>
  <si>
    <t>Location</t>
  </si>
  <si>
    <t>1.Rough calculation of Q and H for heating and cooling systems with spec. values from Germany</t>
  </si>
  <si>
    <t>Spec. Heating</t>
  </si>
  <si>
    <t>Temperature spreads</t>
  </si>
  <si>
    <t>Heating</t>
  </si>
  <si>
    <r>
      <t>[W/m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]</t>
    </r>
  </si>
  <si>
    <t>Application</t>
  </si>
  <si>
    <t>Spreizung [K]</t>
  </si>
  <si>
    <t>Old building, unrenovated</t>
  </si>
  <si>
    <t>110 - 160</t>
  </si>
  <si>
    <t>District heat, Hot water</t>
  </si>
  <si>
    <t>20 – 40 (20*)</t>
  </si>
  <si>
    <t>Year of construction 1978 - 1983</t>
  </si>
  <si>
    <t>95 - 115</t>
  </si>
  <si>
    <t>Radiators, Convectors</t>
  </si>
  <si>
    <t>15 – 20 (20*)</t>
  </si>
  <si>
    <t>Year of construction 1984 - 1994</t>
  </si>
  <si>
    <t>80 - 100</t>
  </si>
  <si>
    <t>Radiator</t>
  </si>
  <si>
    <t>10 – 20 (15*)</t>
  </si>
  <si>
    <t>WSVO 1995</t>
  </si>
  <si>
    <t>50 - 70</t>
  </si>
  <si>
    <t>Surface heating, prior 1995</t>
  </si>
  <si>
    <t>10 – 15 (10*)</t>
  </si>
  <si>
    <t>EnEV 2002 / 2007</t>
  </si>
  <si>
    <t>35 - 45</t>
  </si>
  <si>
    <t>Surface heating</t>
  </si>
  <si>
    <t>5 – 10 (7*)</t>
  </si>
  <si>
    <t>EnEV 2009</t>
  </si>
  <si>
    <t>25 - 40</t>
  </si>
  <si>
    <t>Cooling systems</t>
  </si>
  <si>
    <t>5 – 10 (6*)</t>
  </si>
  <si>
    <t>KfW-House (Support program)</t>
  </si>
  <si>
    <t>35 - 70</t>
  </si>
  <si>
    <t>* usual spreads</t>
  </si>
  <si>
    <t>Spez. colling</t>
  </si>
  <si>
    <t>Colling</t>
  </si>
  <si>
    <t>Office with computer sunshade</t>
  </si>
  <si>
    <t>40-60</t>
  </si>
  <si>
    <t>Office with computer</t>
  </si>
  <si>
    <t>60-80</t>
  </si>
  <si>
    <t>Server room</t>
  </si>
  <si>
    <t>80 - 200</t>
  </si>
  <si>
    <t>Area</t>
  </si>
  <si>
    <t>A</t>
  </si>
  <si>
    <r>
      <t>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</si>
  <si>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Spez. heat/colling</t>
  </si>
  <si>
    <r>
      <t>[W/m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</si>
  <si>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Thermal power</t>
  </si>
  <si>
    <r>
      <t>P</t>
    </r>
    <r>
      <rPr>
        <b/>
        <vertAlign val="subscript"/>
        <sz val="11"/>
        <color theme="1"/>
        <rFont val="Calibri"/>
        <family val="2"/>
        <scheme val="minor"/>
      </rPr>
      <t>th</t>
    </r>
  </si>
  <si>
    <t>[kW]</t>
  </si>
  <si>
    <t>Mass flow</t>
  </si>
  <si>
    <t>[kg/h]</t>
  </si>
  <si>
    <t>Specific heat capacity (water)</t>
  </si>
  <si>
    <t>at 20°C</t>
  </si>
  <si>
    <t>[kJ/kgK]</t>
  </si>
  <si>
    <t>Temperature flow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</si>
  <si>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</si>
  <si>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°C</t>
  </si>
  <si>
    <t>Temperature return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</si>
  <si>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1</t>
    </r>
  </si>
  <si>
    <t>Temperature difference (flow - return)</t>
  </si>
  <si>
    <t>Δt</t>
  </si>
  <si>
    <t>[K]</t>
  </si>
  <si>
    <t>Density of the medium</t>
  </si>
  <si>
    <t>ρ</t>
  </si>
  <si>
    <r>
      <t>[kg/m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]</t>
    </r>
  </si>
  <si>
    <t>Q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</si>
  <si>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</t>
    </r>
  </si>
  <si>
    <t>2. Approximate determination of the conveying height in the closed circuit</t>
  </si>
  <si>
    <t xml:space="preserve">Pressure loss per [m] pipeline </t>
  </si>
  <si>
    <t>[Pa/m]</t>
  </si>
  <si>
    <t xml:space="preserve">Values between 50 -200 [Pa/m] </t>
  </si>
  <si>
    <t>Length of the pipeline [m]</t>
  </si>
  <si>
    <t>[m]</t>
  </si>
  <si>
    <t>Flow and return</t>
  </si>
  <si>
    <t>Surface heating/cooling system</t>
  </si>
  <si>
    <t>Radiator/convector</t>
  </si>
  <si>
    <t>x</t>
  </si>
  <si>
    <r>
      <t>Druckverlusthöhe [H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]</t>
    </r>
  </si>
  <si>
    <t>m</t>
  </si>
  <si>
    <t>3. Correction of Q and H with glycol content in %.</t>
  </si>
  <si>
    <t>%</t>
  </si>
  <si>
    <t>Factor</t>
  </si>
  <si>
    <t>H</t>
  </si>
  <si>
    <t>Stoffdaten von Wasser in Abhängigkeit der Temperatur bei 1 bar</t>
  </si>
  <si>
    <t>Kupferrohre DIN EN1057</t>
  </si>
  <si>
    <t>Reynolds</t>
  </si>
  <si>
    <t>Lamda Eck</t>
  </si>
  <si>
    <t>k/d</t>
  </si>
  <si>
    <t>Re*k/d</t>
  </si>
  <si>
    <t>d/k</t>
  </si>
  <si>
    <t>t[°C]</t>
  </si>
  <si>
    <r>
      <t>kg/m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</si>
  <si>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/s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</si>
  <si>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/s</t>
    </r>
  </si>
  <si>
    <t>Stahlrohre geschweißt DIN EN1220</t>
  </si>
  <si>
    <t>Re</t>
  </si>
  <si>
    <t>Nennweite</t>
  </si>
  <si>
    <t>Bezeichnung</t>
  </si>
  <si>
    <t>Innendurchmesser [mm]</t>
  </si>
  <si>
    <t>Zeta-Wert</t>
  </si>
  <si>
    <t>Kv-Wert</t>
  </si>
  <si>
    <t>Absperrventil</t>
  </si>
  <si>
    <t>DN10</t>
  </si>
  <si>
    <t>Kugelhahn</t>
  </si>
  <si>
    <t>DN15</t>
  </si>
  <si>
    <t>Absperrklappe</t>
  </si>
  <si>
    <t>DN20</t>
  </si>
  <si>
    <t>Absperrschieber</t>
  </si>
  <si>
    <t>DN25</t>
  </si>
  <si>
    <t>Membranventil</t>
  </si>
  <si>
    <t>DN32</t>
  </si>
  <si>
    <t>Rückschlagklappe</t>
  </si>
  <si>
    <t>Berechnung von Lamda</t>
  </si>
  <si>
    <t>DN40</t>
  </si>
  <si>
    <t>Rückschlagventil</t>
  </si>
  <si>
    <t>DN50</t>
  </si>
  <si>
    <t>Schmutzfänger</t>
  </si>
  <si>
    <t>Hydraulisch glatt</t>
  </si>
  <si>
    <t>Re*k/d&lt;65</t>
  </si>
  <si>
    <t>Hermann bis 2*10^6</t>
  </si>
  <si>
    <t>DN65</t>
  </si>
  <si>
    <t>Rohrbogen 90°</t>
  </si>
  <si>
    <t>DN80</t>
  </si>
  <si>
    <t>DN100</t>
  </si>
  <si>
    <t>DN125</t>
  </si>
  <si>
    <t>DN150</t>
  </si>
  <si>
    <t>Übergangsgebiet</t>
  </si>
  <si>
    <t>65&lt;Re*k/d&lt;1300</t>
  </si>
  <si>
    <t/>
  </si>
  <si>
    <t>Prandtl Colebrook</t>
  </si>
  <si>
    <t>DN200</t>
  </si>
  <si>
    <t>DN250</t>
  </si>
  <si>
    <t>Formel 1</t>
  </si>
  <si>
    <t>Formel 2</t>
  </si>
  <si>
    <t>Hydraulisch rauh</t>
  </si>
  <si>
    <t>Re *k/d&gt;1300</t>
  </si>
  <si>
    <t>Moody</t>
  </si>
  <si>
    <t>Iterationstabelle Lamda</t>
  </si>
  <si>
    <t>Lambda</t>
  </si>
  <si>
    <t>Differenz</t>
  </si>
  <si>
    <t>Korrektur Förderhöhe H</t>
  </si>
  <si>
    <t>Glykolanteil</t>
  </si>
  <si>
    <t>Temperatur</t>
  </si>
  <si>
    <t>Spalte1</t>
  </si>
  <si>
    <t>Spalte3</t>
  </si>
  <si>
    <t>Spalte32</t>
  </si>
  <si>
    <t>Spalte4</t>
  </si>
  <si>
    <t>Spalte43</t>
  </si>
  <si>
    <t>Spalte42</t>
  </si>
  <si>
    <t>Spalte5</t>
  </si>
  <si>
    <t>Spalte52</t>
  </si>
  <si>
    <t>Spalte6</t>
  </si>
  <si>
    <t>Spalte63</t>
  </si>
  <si>
    <t>Spalte62</t>
  </si>
  <si>
    <t>Spalte7</t>
  </si>
  <si>
    <t>Spalte72</t>
  </si>
  <si>
    <t>Spalte73</t>
  </si>
  <si>
    <t>Spalte8</t>
  </si>
  <si>
    <t>Spalte82</t>
  </si>
  <si>
    <t>Spalte9</t>
  </si>
  <si>
    <t>Spalte93</t>
  </si>
  <si>
    <t>Spalte92</t>
  </si>
  <si>
    <t>Spalte10</t>
  </si>
  <si>
    <t>Spalte102</t>
  </si>
  <si>
    <t>Spalte11</t>
  </si>
  <si>
    <t>Spalte113</t>
  </si>
  <si>
    <t>Spalte112</t>
  </si>
  <si>
    <t>Spalte12</t>
  </si>
  <si>
    <t>Spalte122</t>
  </si>
  <si>
    <t>Spalte13</t>
  </si>
  <si>
    <t>Spalte133</t>
  </si>
  <si>
    <t>Spalte132</t>
  </si>
  <si>
    <t>Spalte14</t>
  </si>
  <si>
    <t>Spalte142</t>
  </si>
  <si>
    <t>Spalte15</t>
  </si>
  <si>
    <t>Korrektur Fördermenge Q</t>
  </si>
  <si>
    <t>Kupferrohre/Edelstahlrohre (Hydraulisch glatte Rohre)</t>
  </si>
  <si>
    <t>Spalte33</t>
  </si>
  <si>
    <t>Spalte53</t>
  </si>
  <si>
    <t>Spalte83</t>
  </si>
  <si>
    <t>Spalte103</t>
  </si>
  <si>
    <t>DN</t>
  </si>
  <si>
    <t>innen mm</t>
  </si>
  <si>
    <t>k</t>
  </si>
  <si>
    <t xml:space="preserve">DN10 </t>
  </si>
  <si>
    <t xml:space="preserve">DN20 </t>
  </si>
  <si>
    <t xml:space="preserve">DN25 </t>
  </si>
  <si>
    <t xml:space="preserve">DN50 </t>
  </si>
  <si>
    <t xml:space="preserve">DN65 </t>
  </si>
  <si>
    <t xml:space="preserve">DN80 </t>
  </si>
  <si>
    <t xml:space="preserve">DN100 </t>
  </si>
  <si>
    <t>Anteil</t>
  </si>
  <si>
    <t>Temp.</t>
  </si>
  <si>
    <t>Temperatur t2</t>
  </si>
  <si>
    <t xml:space="preserve">DN150 </t>
  </si>
  <si>
    <t>https://www.youtube.com/watch?v=ChnPg8bYCYE</t>
  </si>
  <si>
    <t xml:space="preserve">DN200 </t>
  </si>
  <si>
    <t>Index+Vergleich</t>
  </si>
  <si>
    <t xml:space="preserve">DN250 </t>
  </si>
  <si>
    <t>Stahlrohre geschweißt</t>
  </si>
  <si>
    <t xml:space="preserve">Faktor </t>
  </si>
  <si>
    <t>https://youtu.be/qig0wRbEHhk</t>
  </si>
  <si>
    <t xml:space="preserve">Xverweis geht noch nicht </t>
  </si>
  <si>
    <t>https://www.youtube.com/watch?v=Dq0bOAdNLaI</t>
  </si>
  <si>
    <t>Projekt</t>
  </si>
  <si>
    <t>Ort</t>
  </si>
  <si>
    <t>Hydraulische Grundschaltungen für Heizungs- und Kältekreise</t>
  </si>
  <si>
    <t>Einfach - Netze</t>
  </si>
  <si>
    <t>Merhfach- Netz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</si>
</sst>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0.0000"/>
  </numFmts>
  <fonts count="18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mbria Math"/>
      <family val="1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26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86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5" fillId="0" borderId="0" xfId="0" applyFo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6" fillId="0" borderId="3" xfId="0" applyFont="1" applyBorder="1"/>
    <xf numFmtId="0" fontId="0" fillId="0" borderId="10" xfId="0" applyBorder="1"/>
    <xf numFmtId="0" fontId="0" fillId="0" borderId="6" xfId="0" applyBorder="1"/>
    <xf numFmtId="0" fontId="0" fillId="0" borderId="8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0" borderId="8" xfId="0" applyBorder="1"/>
    <xf numFmtId="0" fontId="0" fillId="3" borderId="0" xfId="0" applyFill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0" xfId="0" quotePrefix="1"/>
    <xf numFmtId="1" fontId="0" fillId="3" borderId="8" xfId="0" applyNumberFormat="1" applyFill="1" applyBorder="1" applyAlignment="1">
      <alignment horizontal="center" vertical="center"/>
    </xf>
    <xf numFmtId="0" fontId="0" fillId="3" borderId="8" xfId="0" quotePrefix="1" applyFill="1" applyBorder="1" applyAlignment="1">
      <alignment horizontal="center" vertical="center"/>
    </xf>
    <xf numFmtId="0" fontId="0" fillId="3" borderId="8" xfId="0" applyFill="1" applyBorder="1" applyAlignment="1">
      <alignment horizontal="center"/>
    </xf>
    <xf numFmtId="0" fontId="0" fillId="3" borderId="8" xfId="0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0" fillId="6" borderId="0" xfId="0" applyFill="1"/>
    <xf numFmtId="0" fontId="5" fillId="0" borderId="12" xfId="0" applyFont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6" fillId="0" borderId="0" xfId="0" applyFont="1"/>
    <xf numFmtId="166" fontId="0" fillId="3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4" borderId="7" xfId="0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vertical="top" wrapText="1"/>
    </xf>
    <xf numFmtId="0" fontId="5" fillId="0" borderId="0" xfId="0" applyFont="1" applyAlignment="1">
      <alignment horizontal="right"/>
    </xf>
    <xf numFmtId="0" fontId="0" fillId="7" borderId="7" xfId="0" applyFill="1" applyBorder="1" applyAlignment="1" applyProtection="1">
      <alignment horizontal="center" vertical="center"/>
      <protection locked="0"/>
    </xf>
    <xf numFmtId="0" fontId="14" fillId="0" borderId="0" xfId="1"/>
    <xf numFmtId="0" fontId="15" fillId="0" borderId="0" xfId="0" applyFont="1"/>
    <xf numFmtId="0" fontId="0" fillId="5" borderId="0" xfId="0" applyFill="1" applyAlignment="1" applyProtection="1">
      <alignment horizontal="center" vertical="center"/>
      <protection hidden="1"/>
    </xf>
    <xf numFmtId="2" fontId="0" fillId="5" borderId="0" xfId="0" applyNumberFormat="1" applyFill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14" fontId="0" fillId="0" borderId="2" xfId="0" applyNumberFormat="1" applyBorder="1" applyAlignment="1" applyProtection="1">
      <alignment horizontal="center" vertical="center"/>
      <protection locked="0"/>
    </xf>
    <xf numFmtId="14" fontId="0" fillId="0" borderId="5" xfId="0" applyNumberFormat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7" fillId="0" borderId="0" xfId="1" applyFont="1" applyAlignment="1">
      <alignment horizontal="center" vertical="center"/>
    </xf>
  </cellXfs>
  <cellStyles count="2">
    <cellStyle name="Link" xfId="1" builtinId="8"/>
    <cellStyle name="Standard" xfId="0" builtinId="0"/>
  </cellStyles>
  <dxfs count="6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368998</xdr:colOff>
      <xdr:row>0</xdr:row>
      <xdr:rowOff>116418</xdr:rowOff>
    </xdr:from>
    <xdr:to>
      <xdr:col>8</xdr:col>
      <xdr:colOff>327982</xdr:colOff>
      <xdr:row>1</xdr:row>
      <xdr:rowOff>190500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9723" y="116418"/>
          <a:ext cx="968634" cy="416982"/>
        </a:xfrm>
        <a:prstGeom prst="rect">
          <a:avLst/>
        </a:prstGeom>
      </xdr:spPr>
    </xdr:pic>
    <xdr:clientData/>
  </xdr:twoCellAnchor>
  <xdr:oneCellAnchor>
    <xdr:from>
      <xdr:col>3</xdr:col>
      <xdr:colOff>200025</xdr:colOff>
      <xdr:row>48</xdr:row>
      <xdr:rowOff>71437</xdr:rowOff>
    </xdr:from>
    <xdr:ext cx="65" cy="172227"/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582025" y="292893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5</xdr:col>
      <xdr:colOff>200025</xdr:colOff>
      <xdr:row>29</xdr:row>
      <xdr:rowOff>71437</xdr:rowOff>
    </xdr:from>
    <xdr:ext cx="65" cy="172227"/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8582025" y="29575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5</xdr:col>
      <xdr:colOff>28575</xdr:colOff>
      <xdr:row>29</xdr:row>
      <xdr:rowOff>28575</xdr:rowOff>
    </xdr:from>
    <xdr:ext cx="600075" cy="171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feld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 txBox="1"/>
          </xdr:nvSpPr>
          <xdr:spPr>
            <a:xfrm>
              <a:off x="3076575" y="2914650"/>
              <a:ext cx="600075" cy="171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acc>
                      <m:accPr>
                        <m:chr m:val="̇"/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de-DE" sz="110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</m:acc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10" name="Textfeld 9"/>
            <xdr:cNvSpPr txBox="1"/>
          </xdr:nvSpPr>
          <xdr:spPr>
            <a:xfrm>
              <a:off x="3076575" y="2914650"/>
              <a:ext cx="600075" cy="171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de-DE" sz="1100" i="0">
                  <a:latin typeface="Cambria Math" panose="02040503050406030204" pitchFamily="18" charset="0"/>
                </a:rPr>
                <a:t>𝑚 ̇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0</xdr:col>
      <xdr:colOff>209550</xdr:colOff>
      <xdr:row>20</xdr:row>
      <xdr:rowOff>38100</xdr:rowOff>
    </xdr:from>
    <xdr:ext cx="6353176" cy="6000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209550" y="4191000"/>
              <a:ext cx="6353176" cy="6000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28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280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de-DE" sz="2800" b="0" i="1">
                            <a:latin typeface="Cambria Math" panose="02040503050406030204" pitchFamily="18" charset="0"/>
                          </a:rPr>
                          <m:t>𝑡h</m:t>
                        </m:r>
                      </m:sub>
                    </m:sSub>
                    <m:r>
                      <a:rPr lang="de-DE" sz="28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2800" b="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de-DE" sz="2800" i="1">
                        <a:latin typeface="Cambria Math" panose="02040503050406030204" pitchFamily="18" charset="0"/>
                      </a:rPr>
                      <m:t>⋅</m:t>
                    </m:r>
                    <m:r>
                      <a:rPr lang="de-DE" sz="2800" b="0" i="1">
                        <a:latin typeface="Cambria Math" panose="02040503050406030204" pitchFamily="18" charset="0"/>
                      </a:rPr>
                      <m:t>𝑠𝑝𝑒𝑧</m:t>
                    </m:r>
                    <m:r>
                      <a:rPr lang="de-DE" sz="2800" b="0" i="1">
                        <a:latin typeface="Cambria Math" panose="02040503050406030204" pitchFamily="18" charset="0"/>
                      </a:rPr>
                      <m:t>.</m:t>
                    </m:r>
                    <m:r>
                      <a:rPr lang="de-DE" sz="2800" b="0" i="1">
                        <a:latin typeface="Cambria Math" panose="02040503050406030204" pitchFamily="18" charset="0"/>
                      </a:rPr>
                      <m:t>h𝑒𝑎𝑑</m:t>
                    </m:r>
                    <m:r>
                      <a:rPr lang="de-DE" sz="2800" b="0" i="1">
                        <a:latin typeface="Cambria Math" panose="02040503050406030204" pitchFamily="18" charset="0"/>
                      </a:rPr>
                      <m:t>/</m:t>
                    </m:r>
                    <m:r>
                      <a:rPr lang="de-DE" sz="2800" b="0" i="1">
                        <a:latin typeface="Cambria Math" panose="02040503050406030204" pitchFamily="18" charset="0"/>
                      </a:rPr>
                      <m:t>𝑐𝑜𝑙𝑙𝑖𝑛𝑔</m:t>
                    </m:r>
                    <m:r>
                      <a:rPr lang="de-DE" sz="2800" i="1">
                        <a:latin typeface="Cambria Math" panose="02040503050406030204" pitchFamily="18" charset="0"/>
                      </a:rPr>
                      <m:t>⋅</m:t>
                    </m:r>
                    <m:r>
                      <m:rPr>
                        <m:sty m:val="p"/>
                      </m:rPr>
                      <a:rPr lang="de-DE" sz="2800" i="1">
                        <a:latin typeface="Cambria Math" panose="02040503050406030204" pitchFamily="18" charset="0"/>
                      </a:rPr>
                      <m:t>Δ</m:t>
                    </m:r>
                    <m:r>
                      <a:rPr lang="de-DE" sz="2800" b="0" i="1">
                        <a:latin typeface="Cambria Math" panose="02040503050406030204" pitchFamily="18" charset="0"/>
                      </a:rPr>
                      <m:t>𝑡</m:t>
                    </m:r>
                  </m:oMath>
                </m:oMathPara>
              </a14:m>
              <a:endParaRPr lang="de-DE" sz="4400"/>
            </a:p>
          </xdr:txBody>
        </xdr:sp>
      </mc:Choice>
      <mc:Fallback xmlns="">
        <xdr:sp macro="" textlink="">
          <xdr:nvSpPr>
            <xdr:cNvPr id="4" name="Textfeld 3"/>
            <xdr:cNvSpPr txBox="1"/>
          </xdr:nvSpPr>
          <xdr:spPr>
            <a:xfrm>
              <a:off x="209550" y="4191000"/>
              <a:ext cx="6353176" cy="6000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de-DE" sz="2800" i="0">
                  <a:latin typeface="Cambria Math" panose="02040503050406030204" pitchFamily="18" charset="0"/>
                </a:rPr>
                <a:t>𝑃_</a:t>
              </a:r>
              <a:r>
                <a:rPr lang="de-DE" sz="2800" b="0" i="0">
                  <a:latin typeface="Cambria Math" panose="02040503050406030204" pitchFamily="18" charset="0"/>
                </a:rPr>
                <a:t>𝑡ℎ</a:t>
              </a:r>
              <a:r>
                <a:rPr lang="de-DE" sz="2800" i="0">
                  <a:latin typeface="Cambria Math" panose="02040503050406030204" pitchFamily="18" charset="0"/>
                </a:rPr>
                <a:t>=</a:t>
              </a:r>
              <a:r>
                <a:rPr lang="de-DE" sz="2800" b="0" i="0">
                  <a:latin typeface="Cambria Math" panose="02040503050406030204" pitchFamily="18" charset="0"/>
                </a:rPr>
                <a:t>𝐴</a:t>
              </a:r>
              <a:r>
                <a:rPr lang="de-DE" sz="2800" i="0">
                  <a:latin typeface="Cambria Math" panose="02040503050406030204" pitchFamily="18" charset="0"/>
                </a:rPr>
                <a:t>⋅</a:t>
              </a:r>
              <a:r>
                <a:rPr lang="de-DE" sz="2800" b="0" i="0">
                  <a:latin typeface="Cambria Math" panose="02040503050406030204" pitchFamily="18" charset="0"/>
                </a:rPr>
                <a:t>𝑠𝑝𝑒𝑧.ℎ𝑒𝑎𝑑/𝑐𝑜𝑙𝑙𝑖𝑛𝑔</a:t>
              </a:r>
              <a:r>
                <a:rPr lang="de-DE" sz="2800" i="0">
                  <a:latin typeface="Cambria Math" panose="02040503050406030204" pitchFamily="18" charset="0"/>
                </a:rPr>
                <a:t>⋅Δ</a:t>
              </a:r>
              <a:r>
                <a:rPr lang="de-DE" sz="2800" b="0" i="0">
                  <a:latin typeface="Cambria Math" panose="02040503050406030204" pitchFamily="18" charset="0"/>
                </a:rPr>
                <a:t>𝑡</a:t>
              </a:r>
              <a:endParaRPr lang="de-DE" sz="4400"/>
            </a:p>
          </xdr:txBody>
        </xdr:sp>
      </mc:Fallback>
    </mc:AlternateContent>
    <xdr:clientData/>
  </xdr:oneCellAnchor>
  <xdr:oneCellAnchor>
    <xdr:from>
      <xdr:col>1</xdr:col>
      <xdr:colOff>9525</xdr:colOff>
      <xdr:row>35</xdr:row>
      <xdr:rowOff>52387</xdr:rowOff>
    </xdr:from>
    <xdr:ext cx="1666875" cy="8841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771525" y="7834312"/>
              <a:ext cx="1666875" cy="8841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̇"/>
                        <m:ctrlPr>
                          <a:rPr lang="de-DE" sz="28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de-DE" sz="280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</m:acc>
                    <m:r>
                      <a:rPr lang="de-DE" sz="28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2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acc>
                          <m:accPr>
                            <m:chr m:val="̇"/>
                            <m:ctrlPr>
                              <a:rPr lang="de-DE" sz="2800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de-DE" sz="280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</m:e>
                        </m:acc>
                      </m:num>
                      <m:den>
                        <m:r>
                          <a:rPr lang="de-DE" sz="2800" i="1">
                            <a:latin typeface="Cambria Math" panose="02040503050406030204" pitchFamily="18" charset="0"/>
                          </a:rPr>
                          <m:t>𝜌</m:t>
                        </m:r>
                      </m:den>
                    </m:f>
                  </m:oMath>
                </m:oMathPara>
              </a14:m>
              <a:endParaRPr lang="de-DE" sz="3200"/>
            </a:p>
          </xdr:txBody>
        </xdr:sp>
      </mc:Choice>
      <mc:Fallback xmlns="">
        <xdr:sp macro="" textlink="">
          <xdr:nvSpPr>
            <xdr:cNvPr id="3" name="Textfeld 2"/>
            <xdr:cNvSpPr txBox="1"/>
          </xdr:nvSpPr>
          <xdr:spPr>
            <a:xfrm>
              <a:off x="771525" y="7834312"/>
              <a:ext cx="1666875" cy="8841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de-DE" sz="2800" i="0">
                  <a:latin typeface="Cambria Math" panose="02040503050406030204" pitchFamily="18" charset="0"/>
                </a:rPr>
                <a:t>𝑉 ̇=𝑚 ̇/𝜌</a:t>
              </a:r>
              <a:endParaRPr lang="de-DE" sz="3200"/>
            </a:p>
          </xdr:txBody>
        </xdr:sp>
      </mc:Fallback>
    </mc:AlternateContent>
    <xdr:clientData/>
  </xdr:oneCellAnchor>
  <xdr:oneCellAnchor>
    <xdr:from>
      <xdr:col>3</xdr:col>
      <xdr:colOff>200025</xdr:colOff>
      <xdr:row>46</xdr:row>
      <xdr:rowOff>0</xdr:rowOff>
    </xdr:from>
    <xdr:ext cx="65" cy="172227"/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724025" y="902493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323850</xdr:colOff>
      <xdr:row>1</xdr:row>
      <xdr:rowOff>42862</xdr:rowOff>
    </xdr:from>
    <xdr:ext cx="10066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9620250" y="233362"/>
              <a:ext cx="10066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l-GR" sz="1100" i="1">
                        <a:latin typeface="Cambria Math" panose="02040503050406030204" pitchFamily="18" charset="0"/>
                      </a:rPr>
                      <m:t>λ</m:t>
                    </m:r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6" name="Textfeld 5"/>
            <xdr:cNvSpPr txBox="1"/>
          </xdr:nvSpPr>
          <xdr:spPr>
            <a:xfrm>
              <a:off x="9620250" y="233362"/>
              <a:ext cx="10066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l-GR" sz="1100" i="0">
                  <a:latin typeface="Cambria Math" panose="02040503050406030204" pitchFamily="18" charset="0"/>
                </a:rPr>
                <a:t>λ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10</xdr:col>
      <xdr:colOff>657225</xdr:colOff>
      <xdr:row>3</xdr:row>
      <xdr:rowOff>161925</xdr:rowOff>
    </xdr:from>
    <xdr:ext cx="1895475" cy="9335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SpPr txBox="1"/>
          </xdr:nvSpPr>
          <xdr:spPr>
            <a:xfrm>
              <a:off x="8429625" y="762000"/>
              <a:ext cx="1895475" cy="9335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3200" i="1">
                        <a:latin typeface="Cambria Math" panose="02040503050406030204" pitchFamily="18" charset="0"/>
                      </a:rPr>
                      <m:t>𝑅</m:t>
                    </m:r>
                    <m:r>
                      <a:rPr lang="de-DE" sz="3200" i="1">
                        <a:latin typeface="Cambria Math" panose="02040503050406030204" pitchFamily="18" charset="0"/>
                      </a:rPr>
                      <m:t>ⅇ=</m:t>
                    </m:r>
                    <m:f>
                      <m:fPr>
                        <m:ctrlPr>
                          <a:rPr lang="de-DE" sz="3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32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de-DE" sz="3200" i="1">
                            <a:latin typeface="Cambria Math" panose="02040503050406030204" pitchFamily="18" charset="0"/>
                          </a:rPr>
                          <m:t>⋅</m:t>
                        </m:r>
                        <m:r>
                          <a:rPr lang="de-DE" sz="3200" b="0" i="1">
                            <a:latin typeface="Cambria Math" panose="02040503050406030204" pitchFamily="18" charset="0"/>
                          </a:rPr>
                          <m:t>𝑑</m:t>
                        </m:r>
                      </m:num>
                      <m:den>
                        <m:r>
                          <a:rPr lang="de-DE" sz="32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𝜈</m:t>
                        </m:r>
                      </m:den>
                    </m:f>
                  </m:oMath>
                </m:oMathPara>
              </a14:m>
              <a:endParaRPr lang="de-DE" sz="3200"/>
            </a:p>
          </xdr:txBody>
        </xdr:sp>
      </mc:Choice>
      <mc:Fallback xmlns="">
        <xdr:sp macro="" textlink="">
          <xdr:nvSpPr>
            <xdr:cNvPr id="3" name="Textfeld 2"/>
            <xdr:cNvSpPr txBox="1"/>
          </xdr:nvSpPr>
          <xdr:spPr>
            <a:xfrm>
              <a:off x="8429625" y="762000"/>
              <a:ext cx="1895475" cy="9335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3200" i="0">
                  <a:latin typeface="Cambria Math" panose="02040503050406030204" pitchFamily="18" charset="0"/>
                </a:rPr>
                <a:t>𝑅ⅇ=(</a:t>
              </a:r>
              <a:r>
                <a:rPr lang="de-DE" sz="3200" b="0" i="0">
                  <a:latin typeface="Cambria Math" panose="02040503050406030204" pitchFamily="18" charset="0"/>
                </a:rPr>
                <a:t>𝑣</a:t>
              </a:r>
              <a:r>
                <a:rPr lang="de-DE" sz="3200" i="0">
                  <a:latin typeface="Cambria Math" panose="02040503050406030204" pitchFamily="18" charset="0"/>
                </a:rPr>
                <a:t>⋅</a:t>
              </a:r>
              <a:r>
                <a:rPr lang="de-DE" sz="3200" b="0" i="0">
                  <a:latin typeface="Cambria Math" panose="02040503050406030204" pitchFamily="18" charset="0"/>
                </a:rPr>
                <a:t>𝑑)/</a:t>
              </a:r>
              <a:r>
                <a:rPr lang="de-DE" sz="32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𝜈</a:t>
              </a:r>
              <a:endParaRPr lang="de-DE" sz="3200"/>
            </a:p>
          </xdr:txBody>
        </xdr:sp>
      </mc:Fallback>
    </mc:AlternateContent>
    <xdr:clientData/>
  </xdr:oneCellAnchor>
  <xdr:oneCellAnchor>
    <xdr:from>
      <xdr:col>14</xdr:col>
      <xdr:colOff>476250</xdr:colOff>
      <xdr:row>9</xdr:row>
      <xdr:rowOff>109537</xdr:rowOff>
    </xdr:from>
    <xdr:ext cx="2661818" cy="73295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feld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 txBox="1"/>
          </xdr:nvSpPr>
          <xdr:spPr>
            <a:xfrm>
              <a:off x="11296650" y="1852612"/>
              <a:ext cx="2661818" cy="7329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2400" i="1">
                        <a:latin typeface="Cambria Math" panose="02040503050406030204" pitchFamily="18" charset="0"/>
                      </a:rPr>
                      <m:t>𝜆</m:t>
                    </m:r>
                    <m:r>
                      <a:rPr lang="de-DE" sz="2400" i="1">
                        <a:latin typeface="Cambria Math" panose="02040503050406030204" pitchFamily="18" charset="0"/>
                      </a:rPr>
                      <m:t>=0,0054+</m:t>
                    </m:r>
                    <m:f>
                      <m:fPr>
                        <m:ctrlPr>
                          <a:rPr lang="de-DE" sz="2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2400" i="1">
                            <a:latin typeface="Cambria Math" panose="02040503050406030204" pitchFamily="18" charset="0"/>
                          </a:rPr>
                          <m:t>0,396</m:t>
                        </m:r>
                      </m:num>
                      <m:den>
                        <m:func>
                          <m:funcPr>
                            <m:ctrlPr>
                              <a:rPr lang="de-DE" sz="2400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de-DE" sz="2400" i="1">
                                <a:latin typeface="Cambria Math" panose="02040503050406030204" pitchFamily="18" charset="0"/>
                              </a:rPr>
                              <m:t>Re</m:t>
                            </m:r>
                          </m:fName>
                          <m:e>
                            <m:r>
                              <a:rPr lang="de-DE" sz="2400" i="1" baseline="30000">
                                <a:latin typeface="Cambria Math" panose="02040503050406030204" pitchFamily="18" charset="0"/>
                              </a:rPr>
                              <m:t>0</m:t>
                            </m:r>
                            <m:r>
                              <a:rPr lang="de-DE" sz="2400" b="0" i="1" baseline="30000"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de-DE" sz="2400" i="1" baseline="30000">
                                <a:latin typeface="Cambria Math" panose="02040503050406030204" pitchFamily="18" charset="0"/>
                              </a:rPr>
                              <m:t>3</m:t>
                            </m:r>
                          </m:e>
                        </m:func>
                      </m:den>
                    </m:f>
                  </m:oMath>
                </m:oMathPara>
              </a14:m>
              <a:endParaRPr lang="de-DE" sz="1100"/>
            </a:p>
          </xdr:txBody>
        </xdr:sp>
      </mc:Choice>
      <mc:Fallback xmlns="">
        <xdr:sp macro="" textlink="">
          <xdr:nvSpPr>
            <xdr:cNvPr id="2" name="Textfeld 1"/>
            <xdr:cNvSpPr txBox="1"/>
          </xdr:nvSpPr>
          <xdr:spPr>
            <a:xfrm>
              <a:off x="11296650" y="1852612"/>
              <a:ext cx="2661818" cy="7329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2400" i="0">
                  <a:latin typeface="Cambria Math" panose="02040503050406030204" pitchFamily="18" charset="0"/>
                </a:rPr>
                <a:t>𝜆=0,0054+0,396/Re⁡</a:t>
              </a:r>
              <a:r>
                <a:rPr lang="de-DE" sz="2400" i="0" baseline="30000">
                  <a:latin typeface="Cambria Math" panose="02040503050406030204" pitchFamily="18" charset="0"/>
                </a:rPr>
                <a:t>0</a:t>
              </a:r>
              <a:r>
                <a:rPr lang="de-DE" sz="2400" b="0" i="0" baseline="30000">
                  <a:latin typeface="Cambria Math" panose="02040503050406030204" pitchFamily="18" charset="0"/>
                </a:rPr>
                <a:t>,</a:t>
              </a:r>
              <a:r>
                <a:rPr lang="de-DE" sz="2400" i="0" baseline="30000">
                  <a:latin typeface="Cambria Math" panose="02040503050406030204" pitchFamily="18" charset="0"/>
                </a:rPr>
                <a:t>3 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14</xdr:col>
      <xdr:colOff>395287</xdr:colOff>
      <xdr:row>19</xdr:row>
      <xdr:rowOff>128587</xdr:rowOff>
    </xdr:from>
    <xdr:ext cx="4018472" cy="11355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11215687" y="3776662"/>
              <a:ext cx="4018472" cy="11355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2800" i="1">
                        <a:latin typeface="Cambria Math" panose="02040503050406030204" pitchFamily="18" charset="0"/>
                      </a:rPr>
                      <m:t>𝜆</m:t>
                    </m:r>
                    <m:r>
                      <a:rPr lang="de-DE" sz="2800" i="1">
                        <a:latin typeface="Cambria Math" panose="02040503050406030204" pitchFamily="18" charset="0"/>
                      </a:rPr>
                      <m:t>=0,0055+0,15</m:t>
                    </m:r>
                    <m:sSup>
                      <m:sSupPr>
                        <m:ctrlPr>
                          <a:rPr lang="de-DE" sz="28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de-DE" sz="28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de-DE" sz="280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de-DE" sz="2800" i="1">
                                    <a:latin typeface="Cambria Math" panose="02040503050406030204" pitchFamily="18" charset="0"/>
                                  </a:rPr>
                                  <m:t>𝑘</m:t>
                                </m:r>
                              </m:num>
                              <m:den>
                                <m:r>
                                  <a:rPr lang="de-DE" sz="2800" b="0" i="1">
                                    <a:latin typeface="Cambria Math" panose="02040503050406030204" pitchFamily="18" charset="0"/>
                                  </a:rPr>
                                  <m:t>𝑑</m:t>
                                </m:r>
                              </m:den>
                            </m:f>
                          </m:e>
                        </m:d>
                      </m:e>
                      <m:sup>
                        <m:f>
                          <m:fPr>
                            <m:type m:val="skw"/>
                            <m:ctrlPr>
                              <a:rPr lang="de-DE" sz="28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280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num>
                          <m:den>
                            <m:r>
                              <a:rPr lang="de-DE" sz="280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2800"/>
            </a:p>
          </xdr:txBody>
        </xdr:sp>
      </mc:Choice>
      <mc:Fallback xmlns="">
        <xdr:sp macro="" textlink="">
          <xdr:nvSpPr>
            <xdr:cNvPr id="5" name="Textfeld 4"/>
            <xdr:cNvSpPr txBox="1"/>
          </xdr:nvSpPr>
          <xdr:spPr>
            <a:xfrm>
              <a:off x="11215687" y="3776662"/>
              <a:ext cx="4018472" cy="11355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2800" i="0">
                  <a:latin typeface="Cambria Math" panose="02040503050406030204" pitchFamily="18" charset="0"/>
                </a:rPr>
                <a:t>𝜆=0,0055+0,15(𝑘/</a:t>
              </a:r>
              <a:r>
                <a:rPr lang="de-DE" sz="2800" b="0" i="0">
                  <a:latin typeface="Cambria Math" panose="02040503050406030204" pitchFamily="18" charset="0"/>
                </a:rPr>
                <a:t>𝑑)^(</a:t>
              </a:r>
              <a:r>
                <a:rPr lang="de-DE" sz="2800" i="0">
                  <a:latin typeface="Cambria Math" panose="02040503050406030204" pitchFamily="18" charset="0"/>
                </a:rPr>
                <a:t>1⁄3)</a:t>
              </a:r>
              <a:endParaRPr lang="de-DE" sz="2800"/>
            </a:p>
          </xdr:txBody>
        </xdr:sp>
      </mc:Fallback>
    </mc:AlternateContent>
    <xdr:clientData/>
  </xdr:oneCellAnchor>
  <xdr:oneCellAnchor>
    <xdr:from>
      <xdr:col>14</xdr:col>
      <xdr:colOff>357187</xdr:colOff>
      <xdr:row>14</xdr:row>
      <xdr:rowOff>61912</xdr:rowOff>
    </xdr:from>
    <xdr:ext cx="4261872" cy="8417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11177587" y="2757487"/>
              <a:ext cx="4261872" cy="8417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e-DE" sz="2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240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de-DE" sz="240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2400" i="1">
                                <a:latin typeface="Cambria Math" panose="02040503050406030204" pitchFamily="18" charset="0"/>
                              </a:rPr>
                              <m:t>𝜆</m:t>
                            </m:r>
                          </m:e>
                        </m:rad>
                      </m:den>
                    </m:f>
                    <m:r>
                      <a:rPr lang="de-DE" sz="2400" i="1">
                        <a:latin typeface="Cambria Math" panose="02040503050406030204" pitchFamily="18" charset="0"/>
                      </a:rPr>
                      <m:t>=−2</m:t>
                    </m:r>
                    <m:r>
                      <a:rPr lang="de-DE" sz="2400" i="1">
                        <a:latin typeface="Cambria Math" panose="02040503050406030204" pitchFamily="18" charset="0"/>
                      </a:rPr>
                      <m:t>𝑙𝑔</m:t>
                    </m:r>
                    <m:d>
                      <m:dPr>
                        <m:begChr m:val="["/>
                        <m:endChr m:val="]"/>
                        <m:ctrlPr>
                          <a:rPr lang="de-DE" sz="24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DE" sz="24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2400" i="1">
                                <a:latin typeface="Cambria Math" panose="02040503050406030204" pitchFamily="18" charset="0"/>
                              </a:rPr>
                              <m:t>2,51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sz="24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2400" i="1">
                                    <a:latin typeface="Cambria Math" panose="02040503050406030204" pitchFamily="18" charset="0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de-DE" sz="2400" i="1">
                                    <a:latin typeface="Cambria Math" panose="02040503050406030204" pitchFamily="18" charset="0"/>
                                  </a:rPr>
                                  <m:t>𝑒</m:t>
                                </m:r>
                              </m:sub>
                            </m:sSub>
                            <m:r>
                              <a:rPr lang="de-DE" sz="2400" i="1">
                                <a:latin typeface="Cambria Math" panose="02040503050406030204" pitchFamily="18" charset="0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de-DE" sz="2400" i="1">
                                    <a:latin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de-DE" sz="2400" i="1">
                                    <a:latin typeface="Cambria Math" panose="02040503050406030204" pitchFamily="18" charset="0"/>
                                  </a:rPr>
                                  <m:t>𝜆</m:t>
                                </m:r>
                              </m:e>
                            </m:rad>
                          </m:den>
                        </m:f>
                        <m:r>
                          <a:rPr lang="de-DE" sz="240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de-DE" sz="24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240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num>
                          <m:den>
                            <m:r>
                              <a:rPr lang="de-DE" sz="240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den>
                        </m:f>
                        <m:r>
                          <a:rPr lang="de-DE" sz="2400" i="1">
                            <a:latin typeface="Cambria Math" panose="02040503050406030204" pitchFamily="18" charset="0"/>
                          </a:rPr>
                          <m:t>⋅0,269</m:t>
                        </m:r>
                      </m:e>
                    </m:d>
                  </m:oMath>
                </m:oMathPara>
              </a14:m>
              <a:endParaRPr lang="de-DE" sz="2000"/>
            </a:p>
          </xdr:txBody>
        </xdr:sp>
      </mc:Choice>
      <mc:Fallback xmlns="">
        <xdr:sp macro="" textlink="">
          <xdr:nvSpPr>
            <xdr:cNvPr id="7" name="Textfeld 6"/>
            <xdr:cNvSpPr txBox="1"/>
          </xdr:nvSpPr>
          <xdr:spPr>
            <a:xfrm>
              <a:off x="11177587" y="2757487"/>
              <a:ext cx="4261872" cy="8417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de-DE" sz="2400" i="0">
                  <a:latin typeface="Cambria Math" panose="02040503050406030204" pitchFamily="18" charset="0"/>
                </a:rPr>
                <a:t>1/√𝜆=−2𝑙𝑔[2,51/(𝑅_𝑒⋅√𝜆)+𝑘/𝑑⋅0,269]</a:t>
              </a:r>
              <a:endParaRPr lang="de-DE" sz="20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0</xdr:row>
      <xdr:rowOff>0</xdr:rowOff>
    </xdr:from>
    <xdr:to>
      <xdr:col>25</xdr:col>
      <xdr:colOff>599149</xdr:colOff>
      <xdr:row>43</xdr:row>
      <xdr:rowOff>122777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9625" y="0"/>
          <a:ext cx="7409524" cy="8314277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4</xdr:row>
      <xdr:rowOff>123825</xdr:rowOff>
    </xdr:from>
    <xdr:to>
      <xdr:col>8</xdr:col>
      <xdr:colOff>151677</xdr:colOff>
      <xdr:row>31</xdr:row>
      <xdr:rowOff>27944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" y="885825"/>
          <a:ext cx="5780952" cy="50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</xdr:row>
      <xdr:rowOff>19050</xdr:rowOff>
    </xdr:from>
    <xdr:to>
      <xdr:col>15</xdr:col>
      <xdr:colOff>237530</xdr:colOff>
      <xdr:row>33</xdr:row>
      <xdr:rowOff>189717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25" y="209550"/>
          <a:ext cx="4761905" cy="6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17</xdr:col>
      <xdr:colOff>163981</xdr:colOff>
      <xdr:row>71</xdr:row>
      <xdr:rowOff>8595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058025"/>
          <a:ext cx="13117981" cy="647607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47</xdr:row>
      <xdr:rowOff>0</xdr:rowOff>
    </xdr:from>
    <xdr:to>
      <xdr:col>34</xdr:col>
      <xdr:colOff>150952</xdr:colOff>
      <xdr:row>89</xdr:row>
      <xdr:rowOff>113286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8953500"/>
          <a:ext cx="11580952" cy="8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71</xdr:row>
      <xdr:rowOff>171450</xdr:rowOff>
    </xdr:from>
    <xdr:to>
      <xdr:col>13</xdr:col>
      <xdr:colOff>541717</xdr:colOff>
      <xdr:row>102</xdr:row>
      <xdr:rowOff>189759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1050" y="13696950"/>
          <a:ext cx="9666667" cy="59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104</xdr:row>
      <xdr:rowOff>133350</xdr:rowOff>
    </xdr:from>
    <xdr:to>
      <xdr:col>13</xdr:col>
      <xdr:colOff>265631</xdr:colOff>
      <xdr:row>125</xdr:row>
      <xdr:rowOff>47136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50" y="19945350"/>
          <a:ext cx="8552381" cy="3914286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90</xdr:row>
      <xdr:rowOff>93865</xdr:rowOff>
    </xdr:from>
    <xdr:to>
      <xdr:col>25</xdr:col>
      <xdr:colOff>65136</xdr:colOff>
      <xdr:row>105</xdr:row>
      <xdr:rowOff>113755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91850" y="17238865"/>
          <a:ext cx="8123286" cy="28773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115</xdr:row>
      <xdr:rowOff>0</xdr:rowOff>
    </xdr:from>
    <xdr:to>
      <xdr:col>23</xdr:col>
      <xdr:colOff>408762</xdr:colOff>
      <xdr:row>127</xdr:row>
      <xdr:rowOff>152095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00" y="21907500"/>
          <a:ext cx="6504762" cy="24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11</xdr:col>
      <xdr:colOff>37238</xdr:colOff>
      <xdr:row>162</xdr:row>
      <xdr:rowOff>84952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00" y="24765000"/>
          <a:ext cx="6895238" cy="6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163</xdr:row>
      <xdr:rowOff>0</xdr:rowOff>
    </xdr:from>
    <xdr:to>
      <xdr:col>12</xdr:col>
      <xdr:colOff>218219</xdr:colOff>
      <xdr:row>212</xdr:row>
      <xdr:rowOff>151214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14600" y="31051500"/>
          <a:ext cx="6847619" cy="94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163</xdr:row>
      <xdr:rowOff>142875</xdr:rowOff>
    </xdr:from>
    <xdr:to>
      <xdr:col>21</xdr:col>
      <xdr:colOff>113539</xdr:colOff>
      <xdr:row>210</xdr:row>
      <xdr:rowOff>103661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29825" y="31194375"/>
          <a:ext cx="6085714" cy="89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368998</xdr:colOff>
      <xdr:row>0</xdr:row>
      <xdr:rowOff>116418</xdr:rowOff>
    </xdr:from>
    <xdr:to>
      <xdr:col>7</xdr:col>
      <xdr:colOff>327982</xdr:colOff>
      <xdr:row>1</xdr:row>
      <xdr:rowOff>190500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348" y="116418"/>
          <a:ext cx="720984" cy="340782"/>
        </a:xfrm>
        <a:prstGeom prst="rect">
          <a:avLst/>
        </a:prstGeom>
      </xdr:spPr>
    </xdr:pic>
    <xdr:clientData/>
  </xdr:twoCellAnchor>
  <xdr:twoCellAnchor>
    <xdr:from>
      <xdr:col>22</xdr:col>
      <xdr:colOff>630012</xdr:colOff>
      <xdr:row>25</xdr:row>
      <xdr:rowOff>116004</xdr:rowOff>
    </xdr:from>
    <xdr:to>
      <xdr:col>25</xdr:col>
      <xdr:colOff>51706</xdr:colOff>
      <xdr:row>43</xdr:row>
      <xdr:rowOff>80282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7527362" y="5040429"/>
          <a:ext cx="1707694" cy="3393278"/>
        </a:xfrm>
        <a:prstGeom prst="rect">
          <a:avLst/>
        </a:prstGeom>
      </xdr:spPr>
    </xdr:pic>
    <xdr:clientData/>
  </xdr:twoCellAnchor>
  <xdr:twoCellAnchor>
    <xdr:from>
      <xdr:col>25</xdr:col>
      <xdr:colOff>298560</xdr:colOff>
      <xdr:row>25</xdr:row>
      <xdr:rowOff>82221</xdr:rowOff>
    </xdr:from>
    <xdr:to>
      <xdr:col>27</xdr:col>
      <xdr:colOff>288473</xdr:colOff>
      <xdr:row>43</xdr:row>
      <xdr:rowOff>53067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481910" y="5006646"/>
          <a:ext cx="1513913" cy="3399846"/>
        </a:xfrm>
        <a:prstGeom prst="rect">
          <a:avLst/>
        </a:prstGeom>
      </xdr:spPr>
    </xdr:pic>
    <xdr:clientData/>
  </xdr:twoCellAnchor>
  <xdr:twoCellAnchor>
    <xdr:from>
      <xdr:col>22</xdr:col>
      <xdr:colOff>510270</xdr:colOff>
      <xdr:row>5</xdr:row>
      <xdr:rowOff>53937</xdr:rowOff>
    </xdr:from>
    <xdr:to>
      <xdr:col>24</xdr:col>
      <xdr:colOff>576944</xdr:colOff>
      <xdr:row>23</xdr:row>
      <xdr:rowOff>57714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7407620" y="1168362"/>
          <a:ext cx="1590674" cy="3432777"/>
        </a:xfrm>
        <a:prstGeom prst="rect">
          <a:avLst/>
        </a:prstGeom>
      </xdr:spPr>
    </xdr:pic>
    <xdr:clientData/>
  </xdr:twoCellAnchor>
  <xdr:twoCellAnchor>
    <xdr:from>
      <xdr:col>20</xdr:col>
      <xdr:colOff>180976</xdr:colOff>
      <xdr:row>5</xdr:row>
      <xdr:rowOff>100424</xdr:rowOff>
    </xdr:from>
    <xdr:to>
      <xdr:col>22</xdr:col>
      <xdr:colOff>190500</xdr:colOff>
      <xdr:row>23</xdr:row>
      <xdr:rowOff>102619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5554326" y="1214849"/>
          <a:ext cx="1533524" cy="3431195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285750</xdr:colOff>
      <xdr:row>26</xdr:row>
      <xdr:rowOff>40822</xdr:rowOff>
    </xdr:from>
    <xdr:to>
      <xdr:col>22</xdr:col>
      <xdr:colOff>244191</xdr:colOff>
      <xdr:row>43</xdr:row>
      <xdr:rowOff>52130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5659100" y="5155747"/>
          <a:ext cx="1482441" cy="3249808"/>
        </a:xfrm>
        <a:prstGeom prst="rect">
          <a:avLst/>
        </a:prstGeom>
      </xdr:spPr>
    </xdr:pic>
    <xdr:clientData/>
  </xdr:twoCellAnchor>
  <xdr:twoCellAnchor>
    <xdr:from>
      <xdr:col>14</xdr:col>
      <xdr:colOff>476249</xdr:colOff>
      <xdr:row>4</xdr:row>
      <xdr:rowOff>163287</xdr:rowOff>
    </xdr:from>
    <xdr:to>
      <xdr:col>16</xdr:col>
      <xdr:colOff>581024</xdr:colOff>
      <xdr:row>23</xdr:row>
      <xdr:rowOff>17820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277599" y="1087212"/>
          <a:ext cx="1628775" cy="3474033"/>
        </a:xfrm>
        <a:prstGeom prst="rect">
          <a:avLst/>
        </a:prstGeom>
        <a:solidFill>
          <a:schemeClr val="bg1">
            <a:alpha val="0"/>
          </a:schemeClr>
        </a:solidFill>
      </xdr:spPr>
    </xdr:pic>
    <xdr:clientData/>
  </xdr:twoCellAnchor>
  <xdr:twoCellAnchor>
    <xdr:from>
      <xdr:col>17</xdr:col>
      <xdr:colOff>708931</xdr:colOff>
      <xdr:row>25</xdr:row>
      <xdr:rowOff>98348</xdr:rowOff>
    </xdr:from>
    <xdr:to>
      <xdr:col>19</xdr:col>
      <xdr:colOff>737506</xdr:colOff>
      <xdr:row>43</xdr:row>
      <xdr:rowOff>71692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96281" y="5022773"/>
          <a:ext cx="1552575" cy="3402344"/>
        </a:xfrm>
        <a:prstGeom prst="rect">
          <a:avLst/>
        </a:prstGeom>
      </xdr:spPr>
    </xdr:pic>
    <xdr:clientData/>
  </xdr:twoCellAnchor>
  <xdr:twoCellAnchor>
    <xdr:from>
      <xdr:col>17</xdr:col>
      <xdr:colOff>544286</xdr:colOff>
      <xdr:row>5</xdr:row>
      <xdr:rowOff>47959</xdr:rowOff>
    </xdr:from>
    <xdr:to>
      <xdr:col>19</xdr:col>
      <xdr:colOff>582386</xdr:colOff>
      <xdr:row>23</xdr:row>
      <xdr:rowOff>54558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31636" y="1162384"/>
          <a:ext cx="1562100" cy="3435599"/>
        </a:xfrm>
        <a:prstGeom prst="rect">
          <a:avLst/>
        </a:prstGeom>
      </xdr:spPr>
    </xdr:pic>
    <xdr:clientData/>
  </xdr:twoCellAnchor>
  <xdr:twoCellAnchor editAs="oneCell">
    <xdr:from>
      <xdr:col>24</xdr:col>
      <xdr:colOff>761999</xdr:colOff>
      <xdr:row>4</xdr:row>
      <xdr:rowOff>176894</xdr:rowOff>
    </xdr:from>
    <xdr:to>
      <xdr:col>27</xdr:col>
      <xdr:colOff>46054</xdr:colOff>
      <xdr:row>22</xdr:row>
      <xdr:rowOff>149679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183349" y="1100819"/>
          <a:ext cx="1570055" cy="3401785"/>
        </a:xfrm>
        <a:prstGeom prst="rect">
          <a:avLst/>
        </a:prstGeom>
      </xdr:spPr>
    </xdr:pic>
    <xdr:clientData/>
  </xdr:twoCellAnchor>
  <xdr:twoCellAnchor editAs="oneCell">
    <xdr:from>
      <xdr:col>1</xdr:col>
      <xdr:colOff>614253</xdr:colOff>
      <xdr:row>4</xdr:row>
      <xdr:rowOff>148441</xdr:rowOff>
    </xdr:from>
    <xdr:to>
      <xdr:col>7</xdr:col>
      <xdr:colOff>315923</xdr:colOff>
      <xdr:row>17</xdr:row>
      <xdr:rowOff>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2415733" y="32886"/>
          <a:ext cx="2328059" cy="4407020"/>
        </a:xfrm>
        <a:prstGeom prst="rect">
          <a:avLst/>
        </a:prstGeom>
      </xdr:spPr>
    </xdr:pic>
    <xdr:clientData/>
  </xdr:twoCellAnchor>
  <xdr:twoCellAnchor>
    <xdr:from>
      <xdr:col>5</xdr:col>
      <xdr:colOff>165829</xdr:colOff>
      <xdr:row>4</xdr:row>
      <xdr:rowOff>114722</xdr:rowOff>
    </xdr:from>
    <xdr:to>
      <xdr:col>6</xdr:col>
      <xdr:colOff>-1</xdr:colOff>
      <xdr:row>5</xdr:row>
      <xdr:rowOff>173182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3975829" y="1038647"/>
          <a:ext cx="729520" cy="248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/>
            <a:t>Verteiler</a:t>
          </a:r>
        </a:p>
      </xdr:txBody>
    </xdr:sp>
    <xdr:clientData/>
  </xdr:twoCellAnchor>
  <xdr:twoCellAnchor>
    <xdr:from>
      <xdr:col>5</xdr:col>
      <xdr:colOff>211512</xdr:colOff>
      <xdr:row>15</xdr:row>
      <xdr:rowOff>119735</xdr:rowOff>
    </xdr:from>
    <xdr:to>
      <xdr:col>6</xdr:col>
      <xdr:colOff>136071</xdr:colOff>
      <xdr:row>16</xdr:row>
      <xdr:rowOff>148442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4021512" y="3139160"/>
          <a:ext cx="819909" cy="2192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/>
            <a:t>Sammler</a:t>
          </a:r>
          <a:endParaRPr lang="de-DE" sz="2000"/>
        </a:p>
      </xdr:txBody>
    </xdr:sp>
    <xdr:clientData/>
  </xdr:twoCellAnchor>
  <xdr:twoCellAnchor>
    <xdr:from>
      <xdr:col>1</xdr:col>
      <xdr:colOff>754581</xdr:colOff>
      <xdr:row>8</xdr:row>
      <xdr:rowOff>123701</xdr:rowOff>
    </xdr:from>
    <xdr:to>
      <xdr:col>2</xdr:col>
      <xdr:colOff>217518</xdr:colOff>
      <xdr:row>12</xdr:row>
      <xdr:rowOff>180340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 rot="16200000">
          <a:off x="1219730" y="2106477"/>
          <a:ext cx="818639" cy="224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200"/>
            <a:t>Erzeuger</a:t>
          </a:r>
          <a:endParaRPr lang="de-DE" sz="2000"/>
        </a:p>
      </xdr:txBody>
    </xdr:sp>
    <xdr:clientData/>
  </xdr:twoCellAnchor>
  <xdr:twoCellAnchor editAs="oneCell">
    <xdr:from>
      <xdr:col>1</xdr:col>
      <xdr:colOff>627778</xdr:colOff>
      <xdr:row>17</xdr:row>
      <xdr:rowOff>161443</xdr:rowOff>
    </xdr:from>
    <xdr:to>
      <xdr:col>7</xdr:col>
      <xdr:colOff>408214</xdr:colOff>
      <xdr:row>30</xdr:row>
      <xdr:rowOff>466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2474909" y="2476737"/>
          <a:ext cx="2315523" cy="4485786"/>
        </a:xfrm>
        <a:prstGeom prst="rect">
          <a:avLst/>
        </a:prstGeom>
      </xdr:spPr>
    </xdr:pic>
    <xdr:clientData/>
  </xdr:twoCellAnchor>
  <xdr:twoCellAnchor>
    <xdr:from>
      <xdr:col>3</xdr:col>
      <xdr:colOff>396878</xdr:colOff>
      <xdr:row>22</xdr:row>
      <xdr:rowOff>55560</xdr:rowOff>
    </xdr:from>
    <xdr:to>
      <xdr:col>3</xdr:col>
      <xdr:colOff>508002</xdr:colOff>
      <xdr:row>25</xdr:row>
      <xdr:rowOff>150811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 rot="16200000">
          <a:off x="2405064" y="4686299"/>
          <a:ext cx="666751" cy="1111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700"/>
            <a:t>Entkopplung</a:t>
          </a:r>
          <a:endParaRPr lang="de-DE" sz="1050"/>
        </a:p>
      </xdr:txBody>
    </xdr:sp>
    <xdr:clientData/>
  </xdr:twoCellAnchor>
  <xdr:twoCellAnchor>
    <xdr:from>
      <xdr:col>1</xdr:col>
      <xdr:colOff>751788</xdr:colOff>
      <xdr:row>21</xdr:row>
      <xdr:rowOff>131445</xdr:rowOff>
    </xdr:from>
    <xdr:to>
      <xdr:col>2</xdr:col>
      <xdr:colOff>214725</xdr:colOff>
      <xdr:row>25</xdr:row>
      <xdr:rowOff>188084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1216937" y="4590721"/>
          <a:ext cx="818639" cy="224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200"/>
            <a:t>Erzeuger</a:t>
          </a:r>
          <a:endParaRPr lang="de-DE" sz="2000"/>
        </a:p>
      </xdr:txBody>
    </xdr:sp>
    <xdr:clientData/>
  </xdr:twoCellAnchor>
  <xdr:twoCellAnchor>
    <xdr:from>
      <xdr:col>2</xdr:col>
      <xdr:colOff>523875</xdr:colOff>
      <xdr:row>21</xdr:row>
      <xdr:rowOff>134937</xdr:rowOff>
    </xdr:from>
    <xdr:to>
      <xdr:col>2</xdr:col>
      <xdr:colOff>748812</xdr:colOff>
      <xdr:row>26</xdr:row>
      <xdr:rowOff>1076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1751024" y="4594213"/>
          <a:ext cx="818639" cy="224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200"/>
            <a:t>Erzeuger</a:t>
          </a:r>
          <a:endParaRPr lang="de-DE" sz="2000"/>
        </a:p>
      </xdr:txBody>
    </xdr:sp>
    <xdr:clientData/>
  </xdr:twoCellAnchor>
  <xdr:twoCellAnchor>
    <xdr:from>
      <xdr:col>5</xdr:col>
      <xdr:colOff>251726</xdr:colOff>
      <xdr:row>17</xdr:row>
      <xdr:rowOff>99695</xdr:rowOff>
    </xdr:from>
    <xdr:to>
      <xdr:col>6</xdr:col>
      <xdr:colOff>85896</xdr:colOff>
      <xdr:row>18</xdr:row>
      <xdr:rowOff>158155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4061726" y="3500120"/>
          <a:ext cx="729520" cy="248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/>
            <a:t>Verteiler</a:t>
          </a:r>
        </a:p>
      </xdr:txBody>
    </xdr:sp>
    <xdr:clientData/>
  </xdr:twoCellAnchor>
  <xdr:twoCellAnchor>
    <xdr:from>
      <xdr:col>5</xdr:col>
      <xdr:colOff>188226</xdr:colOff>
      <xdr:row>28</xdr:row>
      <xdr:rowOff>155257</xdr:rowOff>
    </xdr:from>
    <xdr:to>
      <xdr:col>6</xdr:col>
      <xdr:colOff>112785</xdr:colOff>
      <xdr:row>29</xdr:row>
      <xdr:rowOff>183964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3998226" y="5651182"/>
          <a:ext cx="819909" cy="2192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/>
            <a:t>Sammler</a:t>
          </a:r>
          <a:endParaRPr lang="de-DE" sz="2000"/>
        </a:p>
      </xdr:txBody>
    </xdr:sp>
    <xdr:clientData/>
  </xdr:twoCellAnchor>
  <xdr:twoCellAnchor editAs="oneCell">
    <xdr:from>
      <xdr:col>0</xdr:col>
      <xdr:colOff>0</xdr:colOff>
      <xdr:row>31</xdr:row>
      <xdr:rowOff>95250</xdr:rowOff>
    </xdr:from>
    <xdr:to>
      <xdr:col>15</xdr:col>
      <xdr:colOff>584798</xdr:colOff>
      <xdr:row>67</xdr:row>
      <xdr:rowOff>113440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6159500"/>
          <a:ext cx="12152381" cy="68761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Z122:BE130" totalsRowShown="0" headerRowDxfId="67" dataDxfId="66">
  <autoFilter ref="Z122:BE130"/>
  <tableColumns count="32">
    <tableColumn id="1" name="Spalte1" dataDxfId="65"/>
    <tableColumn id="3" name="Spalte3" dataDxfId="64"/>
    <tableColumn id="16" name="Spalte32" dataDxfId="63"/>
    <tableColumn id="4" name="Spalte4" dataDxfId="62"/>
    <tableColumn id="18" name="Spalte43" dataDxfId="61"/>
    <tableColumn id="17" name="Spalte42" dataDxfId="60"/>
    <tableColumn id="5" name="Spalte5" dataDxfId="59"/>
    <tableColumn id="19" name="Spalte52" dataDxfId="58"/>
    <tableColumn id="6" name="Spalte6" dataDxfId="57"/>
    <tableColumn id="21" name="Spalte63" dataDxfId="56"/>
    <tableColumn id="20" name="Spalte62" dataDxfId="55"/>
    <tableColumn id="7" name="Spalte7" dataDxfId="54"/>
    <tableColumn id="22" name="Spalte72" dataDxfId="53"/>
    <tableColumn id="23" name="Spalte73" dataDxfId="52"/>
    <tableColumn id="8" name="Spalte8" dataDxfId="51"/>
    <tableColumn id="24" name="Spalte82" dataDxfId="50"/>
    <tableColumn id="9" name="Spalte9" dataDxfId="49"/>
    <tableColumn id="26" name="Spalte93" dataDxfId="48"/>
    <tableColumn id="25" name="Spalte92" dataDxfId="47"/>
    <tableColumn id="10" name="Spalte10" dataDxfId="46"/>
    <tableColumn id="27" name="Spalte102" dataDxfId="45"/>
    <tableColumn id="11" name="Spalte11" dataDxfId="44"/>
    <tableColumn id="29" name="Spalte113" dataDxfId="43"/>
    <tableColumn id="28" name="Spalte112" dataDxfId="42"/>
    <tableColumn id="12" name="Spalte12" dataDxfId="41"/>
    <tableColumn id="30" name="Spalte122" dataDxfId="40"/>
    <tableColumn id="13" name="Spalte13" dataDxfId="39"/>
    <tableColumn id="32" name="Spalte133" dataDxfId="38"/>
    <tableColumn id="31" name="Spalte132" dataDxfId="37"/>
    <tableColumn id="14" name="Spalte14" dataDxfId="36"/>
    <tableColumn id="34" name="Spalte142" dataDxfId="35"/>
    <tableColumn id="15" name="Spalte15" dataDxfId="3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elle2" displayName="Tabelle2" ref="Z134:BE142" totalsRowShown="0" headerRowDxfId="33" dataDxfId="32">
  <autoFilter ref="Z134:BE142"/>
  <tableColumns count="32">
    <tableColumn id="1" name="Spalte1" dataDxfId="31"/>
    <tableColumn id="3" name="Spalte3" dataDxfId="30"/>
    <tableColumn id="17" name="Spalte33" dataDxfId="29"/>
    <tableColumn id="4" name="Spalte4" dataDxfId="28"/>
    <tableColumn id="19" name="Spalte43" dataDxfId="27"/>
    <tableColumn id="18" name="Spalte42" dataDxfId="26"/>
    <tableColumn id="5" name="Spalte5" dataDxfId="25"/>
    <tableColumn id="21" name="Spalte53" dataDxfId="24"/>
    <tableColumn id="6" name="Spalte6" dataDxfId="23"/>
    <tableColumn id="22" name="Spalte62" dataDxfId="22"/>
    <tableColumn id="23" name="Spalte63" dataDxfId="21"/>
    <tableColumn id="7" name="Spalte7" dataDxfId="20"/>
    <tableColumn id="25" name="Spalte73" dataDxfId="19"/>
    <tableColumn id="24" name="Spalte72" dataDxfId="18"/>
    <tableColumn id="8" name="Spalte8" dataDxfId="17"/>
    <tableColumn id="27" name="Spalte83" dataDxfId="16"/>
    <tableColumn id="9" name="Spalte9" dataDxfId="15"/>
    <tableColumn id="29" name="Spalte93" dataDxfId="14"/>
    <tableColumn id="28" name="Spalte92" dataDxfId="13"/>
    <tableColumn id="10" name="Spalte10" dataDxfId="12"/>
    <tableColumn id="31" name="Spalte103" dataDxfId="11"/>
    <tableColumn id="11" name="Spalte11" dataDxfId="10"/>
    <tableColumn id="33" name="Spalte113" dataDxfId="9"/>
    <tableColumn id="32" name="Spalte112" dataDxfId="8"/>
    <tableColumn id="12" name="Spalte12" dataDxfId="7"/>
    <tableColumn id="34" name="Spalte122" dataDxfId="6"/>
    <tableColumn id="13" name="Spalte13" dataDxfId="5"/>
    <tableColumn id="36" name="Spalte133" dataDxfId="4"/>
    <tableColumn id="35" name="Spalte132" dataDxfId="3"/>
    <tableColumn id="14" name="Spalte14" dataDxfId="2"/>
    <tableColumn id="37" name="Spalte142" dataDxfId="1"/>
    <tableColumn id="15" name="Spalte15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qig0wRbEHhk" TargetMode="Externa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youtube.com/watch?v=Dq0bOAdNLaI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C000"/>
    <pageSetUpPr fitToPage="1"/>
  </sheetPr>
  <dimension ref="B1:S55"/>
  <sheetViews>
    <sheetView showGridLines="0" showRowColHeaders="0" tabSelected="1" zoomScaleNormal="100" zoomScaleSheetLayoutView="118" workbookViewId="0">
      <selection activeCell="G48" sqref="G48"/>
    </sheetView>
  </sheetViews>
  <sheetFormatPr baseColWidth="10" defaultColWidth="11.42578125" defaultRowHeight="15" x14ac:dyDescent="0.25"/>
  <cols>
    <col min="8" max="8" width="13" customWidth="1"/>
    <col min="9" max="9" width="14.140625" customWidth="1"/>
    <col min="14" max="14" width="27" customWidth="1"/>
  </cols>
  <sheetData>
    <row r="1" spans="2:19" ht="21" x14ac:dyDescent="0.25">
      <c r="B1" s="1" t="s">
        <v>0</v>
      </c>
      <c r="C1" s="79"/>
      <c r="D1" s="79"/>
      <c r="E1" s="79"/>
      <c r="F1" s="79"/>
      <c r="G1" s="64">
        <f ca="1">TODAY()</f>
        <v>45146</v>
      </c>
      <c r="H1" s="66"/>
      <c r="I1" s="67"/>
    </row>
    <row r="2" spans="2:19" ht="21.75" thickBot="1" x14ac:dyDescent="0.3">
      <c r="B2" s="2" t="s">
        <v>1</v>
      </c>
      <c r="C2" s="70"/>
      <c r="D2" s="70"/>
      <c r="E2" s="70"/>
      <c r="F2" s="70"/>
      <c r="G2" s="65"/>
      <c r="H2" s="68"/>
      <c r="I2" s="69"/>
    </row>
    <row r="3" spans="2:19" ht="21" x14ac:dyDescent="0.25">
      <c r="B3" s="3" t="s">
        <v>2</v>
      </c>
      <c r="C3" s="53"/>
      <c r="D3" s="53"/>
      <c r="E3" s="53"/>
      <c r="F3" s="53"/>
      <c r="G3" s="54"/>
      <c r="H3" s="55"/>
      <c r="I3" s="55"/>
    </row>
    <row r="5" spans="2:19" ht="15.75" thickBot="1" x14ac:dyDescent="0.3">
      <c r="B5" s="3" t="s">
        <v>3</v>
      </c>
      <c r="G5" s="3" t="s">
        <v>4</v>
      </c>
    </row>
    <row r="6" spans="2:19" ht="17.25" x14ac:dyDescent="0.25">
      <c r="B6" s="73" t="s">
        <v>5</v>
      </c>
      <c r="C6" s="75"/>
      <c r="D6" s="74"/>
      <c r="E6" s="6" t="s">
        <v>6</v>
      </c>
      <c r="G6" s="73" t="s">
        <v>7</v>
      </c>
      <c r="H6" s="74"/>
      <c r="I6" s="14" t="s">
        <v>8</v>
      </c>
    </row>
    <row r="7" spans="2:19" x14ac:dyDescent="0.25">
      <c r="B7" s="76" t="s">
        <v>9</v>
      </c>
      <c r="C7" s="77"/>
      <c r="D7" s="78"/>
      <c r="E7" s="7" t="s">
        <v>10</v>
      </c>
      <c r="G7" s="12" t="s">
        <v>11</v>
      </c>
      <c r="H7" s="17"/>
      <c r="I7" s="15" t="s">
        <v>12</v>
      </c>
    </row>
    <row r="8" spans="2:19" x14ac:dyDescent="0.25">
      <c r="B8" s="76" t="s">
        <v>13</v>
      </c>
      <c r="C8" s="77"/>
      <c r="D8" s="78"/>
      <c r="E8" s="7" t="s">
        <v>14</v>
      </c>
      <c r="G8" s="12" t="s">
        <v>15</v>
      </c>
      <c r="H8" s="17"/>
      <c r="I8" s="15" t="s">
        <v>16</v>
      </c>
    </row>
    <row r="9" spans="2:19" x14ac:dyDescent="0.25">
      <c r="B9" s="76" t="s">
        <v>17</v>
      </c>
      <c r="C9" s="77"/>
      <c r="D9" s="78"/>
      <c r="E9" s="7" t="s">
        <v>18</v>
      </c>
      <c r="G9" s="71" t="s">
        <v>19</v>
      </c>
      <c r="H9" s="72"/>
      <c r="I9" s="15" t="s">
        <v>20</v>
      </c>
    </row>
    <row r="10" spans="2:19" x14ac:dyDescent="0.25">
      <c r="B10" s="76" t="s">
        <v>21</v>
      </c>
      <c r="C10" s="77"/>
      <c r="D10" s="78"/>
      <c r="E10" s="7" t="s">
        <v>22</v>
      </c>
      <c r="G10" s="12" t="s">
        <v>23</v>
      </c>
      <c r="H10" s="17"/>
      <c r="I10" s="15" t="s">
        <v>24</v>
      </c>
    </row>
    <row r="11" spans="2:19" x14ac:dyDescent="0.25">
      <c r="B11" s="76" t="s">
        <v>25</v>
      </c>
      <c r="C11" s="77"/>
      <c r="D11" s="78"/>
      <c r="E11" s="7" t="s">
        <v>26</v>
      </c>
      <c r="G11" s="12" t="s">
        <v>27</v>
      </c>
      <c r="H11" s="17"/>
      <c r="I11" s="15" t="s">
        <v>28</v>
      </c>
    </row>
    <row r="12" spans="2:19" ht="15.75" thickBot="1" x14ac:dyDescent="0.3">
      <c r="B12" s="76" t="s">
        <v>29</v>
      </c>
      <c r="C12" s="77"/>
      <c r="D12" s="78"/>
      <c r="E12" s="7" t="s">
        <v>30</v>
      </c>
      <c r="G12" s="13" t="s">
        <v>31</v>
      </c>
      <c r="H12" s="18"/>
      <c r="I12" s="16" t="s">
        <v>32</v>
      </c>
      <c r="L12" s="3"/>
    </row>
    <row r="13" spans="2:19" ht="15.75" thickBot="1" x14ac:dyDescent="0.3">
      <c r="B13" s="80" t="s">
        <v>33</v>
      </c>
      <c r="C13" s="81"/>
      <c r="D13" s="82"/>
      <c r="E13" s="8" t="s">
        <v>34</v>
      </c>
      <c r="G13" s="9" t="s">
        <v>35</v>
      </c>
      <c r="L13" s="56"/>
      <c r="M13" s="56"/>
      <c r="N13" s="56"/>
      <c r="O13" s="56"/>
      <c r="P13" s="56"/>
      <c r="Q13" s="56"/>
      <c r="R13" s="56"/>
      <c r="S13" s="56"/>
    </row>
    <row r="14" spans="2:19" x14ac:dyDescent="0.25">
      <c r="L14" s="56"/>
      <c r="M14" s="56"/>
      <c r="N14" s="56"/>
      <c r="O14" s="56"/>
      <c r="P14" s="56"/>
      <c r="Q14" s="56"/>
      <c r="R14" s="56"/>
      <c r="S14" s="56"/>
    </row>
    <row r="15" spans="2:19" ht="15.75" thickBot="1" x14ac:dyDescent="0.3">
      <c r="B15" s="25" t="s">
        <v>36</v>
      </c>
    </row>
    <row r="16" spans="2:19" ht="17.25" x14ac:dyDescent="0.25">
      <c r="B16" s="73" t="s">
        <v>37</v>
      </c>
      <c r="C16" s="75"/>
      <c r="D16" s="74"/>
      <c r="E16" s="6" t="s">
        <v>6</v>
      </c>
    </row>
    <row r="17" spans="2:8" x14ac:dyDescent="0.25">
      <c r="B17" s="76" t="s">
        <v>38</v>
      </c>
      <c r="C17" s="77"/>
      <c r="D17" s="78"/>
      <c r="E17" s="7" t="s">
        <v>39</v>
      </c>
    </row>
    <row r="18" spans="2:8" x14ac:dyDescent="0.25">
      <c r="B18" s="76" t="s">
        <v>40</v>
      </c>
      <c r="C18" s="77"/>
      <c r="D18" s="78"/>
      <c r="E18" s="7" t="s">
        <v>41</v>
      </c>
    </row>
    <row r="19" spans="2:8" ht="15.75" thickBot="1" x14ac:dyDescent="0.3">
      <c r="B19" s="80" t="s">
        <v>42</v>
      </c>
      <c r="C19" s="81"/>
      <c r="D19" s="82"/>
      <c r="E19" s="8" t="s">
        <v>43</v>
      </c>
    </row>
    <row r="20" spans="2:8" x14ac:dyDescent="0.25">
      <c r="B20" s="10"/>
      <c r="C20" s="10"/>
      <c r="D20" s="10"/>
      <c r="E20" s="4"/>
    </row>
    <row r="21" spans="2:8" x14ac:dyDescent="0.25">
      <c r="B21" s="10"/>
      <c r="C21" s="10"/>
      <c r="D21" s="10"/>
      <c r="E21" s="4"/>
    </row>
    <row r="22" spans="2:8" x14ac:dyDescent="0.25">
      <c r="B22" s="10"/>
      <c r="C22" s="10"/>
      <c r="D22" s="10"/>
      <c r="E22" s="4"/>
    </row>
    <row r="23" spans="2:8" ht="22.5" customHeight="1" thickBot="1" x14ac:dyDescent="0.3"/>
    <row r="24" spans="2:8" ht="18" thickBot="1" x14ac:dyDescent="0.3">
      <c r="B24" s="23" t="s">
        <v>44</v>
      </c>
      <c r="F24" s="3" t="s">
        <v>45</v>
      </c>
      <c r="G24" s="3" t="s">
        <v>46</v>
      </c>
      <c r="H24" s="58">
        <v>100</v>
      </c>
    </row>
    <row r="25" spans="2:8" ht="18" thickBot="1" x14ac:dyDescent="0.3">
      <c r="B25" s="23" t="s">
        <v>47</v>
      </c>
      <c r="G25" s="3" t="s">
        <v>48</v>
      </c>
      <c r="H25" s="58">
        <v>100</v>
      </c>
    </row>
    <row r="27" spans="2:8" ht="18" x14ac:dyDescent="0.35">
      <c r="B27" s="23" t="s">
        <v>49</v>
      </c>
      <c r="F27" s="3" t="s">
        <v>50</v>
      </c>
      <c r="G27" s="3" t="s">
        <v>51</v>
      </c>
      <c r="H27" s="61">
        <f>IF(((H24*H25)/1000)&gt;0,((H24*H25)/1000),"")</f>
        <v>10</v>
      </c>
    </row>
    <row r="28" spans="2:8" ht="15.75" thickBot="1" x14ac:dyDescent="0.3"/>
    <row r="29" spans="2:8" ht="18.75" thickBot="1" x14ac:dyDescent="0.3">
      <c r="B29" s="23" t="s">
        <v>49</v>
      </c>
      <c r="C29" s="3"/>
      <c r="D29" s="3"/>
      <c r="E29" s="3"/>
      <c r="F29" s="19" t="s">
        <v>50</v>
      </c>
      <c r="G29" s="19" t="s">
        <v>51</v>
      </c>
      <c r="H29" s="58">
        <v>10</v>
      </c>
    </row>
    <row r="30" spans="2:8" ht="18" customHeight="1" x14ac:dyDescent="0.25">
      <c r="B30" s="23" t="s">
        <v>52</v>
      </c>
      <c r="C30" s="3"/>
      <c r="D30" s="3"/>
      <c r="E30" s="3"/>
      <c r="F30" s="20"/>
      <c r="G30" s="19" t="s">
        <v>53</v>
      </c>
      <c r="H30" s="62">
        <f>IFERROR((H29/(H31*H34))*3600,"")</f>
        <v>430.45724124736938</v>
      </c>
    </row>
    <row r="31" spans="2:8" ht="15.75" customHeight="1" thickBot="1" x14ac:dyDescent="0.3">
      <c r="B31" s="23" t="s">
        <v>54</v>
      </c>
      <c r="C31" s="3"/>
      <c r="D31" s="3"/>
      <c r="E31" s="3"/>
      <c r="F31" s="19" t="s">
        <v>55</v>
      </c>
      <c r="G31" s="19" t="s">
        <v>56</v>
      </c>
      <c r="H31" s="11">
        <v>4.1816000000000004</v>
      </c>
    </row>
    <row r="32" spans="2:8" ht="18" customHeight="1" thickBot="1" x14ac:dyDescent="0.4">
      <c r="B32" s="3" t="s">
        <v>57</v>
      </c>
      <c r="C32" s="3"/>
      <c r="D32" s="3"/>
      <c r="E32" s="3"/>
      <c r="F32" s="20" t="s">
        <v>58</v>
      </c>
      <c r="G32" s="19" t="s">
        <v>59</v>
      </c>
      <c r="H32" s="58">
        <v>70</v>
      </c>
    </row>
    <row r="33" spans="2:11" ht="18" customHeight="1" thickBot="1" x14ac:dyDescent="0.4">
      <c r="B33" s="3" t="s">
        <v>60</v>
      </c>
      <c r="C33" s="3"/>
      <c r="D33" s="3"/>
      <c r="E33" s="3"/>
      <c r="F33" s="20" t="s">
        <v>61</v>
      </c>
      <c r="G33" s="19" t="s">
        <v>59</v>
      </c>
      <c r="H33" s="58">
        <v>50</v>
      </c>
      <c r="K33" s="10"/>
    </row>
    <row r="34" spans="2:11" ht="18.75" customHeight="1" x14ac:dyDescent="0.25">
      <c r="B34" s="21" t="s">
        <v>62</v>
      </c>
      <c r="C34" s="21"/>
      <c r="D34" s="21"/>
      <c r="E34" s="21"/>
      <c r="F34" s="22" t="s">
        <v>63</v>
      </c>
      <c r="G34" s="19" t="s">
        <v>64</v>
      </c>
      <c r="H34" s="61">
        <f>IF(H32-H33&lt;0,(H32-H33)*-1,IF(H32-H33&gt;0,(H32-H33),""))</f>
        <v>20</v>
      </c>
    </row>
    <row r="35" spans="2:11" ht="17.25" x14ac:dyDescent="0.25">
      <c r="B35" s="23" t="s">
        <v>65</v>
      </c>
      <c r="C35" s="23"/>
      <c r="D35" s="23"/>
      <c r="E35" s="23"/>
      <c r="F35" s="24" t="s">
        <v>66</v>
      </c>
      <c r="G35" s="25" t="s">
        <v>67</v>
      </c>
      <c r="H35" s="61">
        <f>IF(H32="","",VLOOKUP(H32,Daten!B13:C133,2,FALSE))</f>
        <v>977.7</v>
      </c>
    </row>
    <row r="38" spans="2:11" ht="16.5" customHeight="1" x14ac:dyDescent="0.25">
      <c r="E38" s="51" t="s">
        <v>68</v>
      </c>
      <c r="F38" s="62">
        <f>IFERROR(IF((H30/H35)&gt;0,H30/H35,""),"")</f>
        <v>0.44027538227203578</v>
      </c>
      <c r="G38" s="51" t="s">
        <v>69</v>
      </c>
    </row>
    <row r="39" spans="2:11" ht="19.5" customHeight="1" x14ac:dyDescent="0.25"/>
    <row r="41" spans="2:11" x14ac:dyDescent="0.25">
      <c r="B41" s="3" t="s">
        <v>70</v>
      </c>
    </row>
    <row r="42" spans="2:11" ht="15.75" thickBot="1" x14ac:dyDescent="0.3"/>
    <row r="43" spans="2:11" ht="15.75" thickBot="1" x14ac:dyDescent="0.3">
      <c r="B43" t="s">
        <v>71</v>
      </c>
      <c r="E43" s="50">
        <v>100</v>
      </c>
      <c r="F43" t="s">
        <v>72</v>
      </c>
      <c r="G43" t="s">
        <v>73</v>
      </c>
    </row>
    <row r="44" spans="2:11" ht="15.75" thickBot="1" x14ac:dyDescent="0.3">
      <c r="E44" s="10"/>
    </row>
    <row r="45" spans="2:11" ht="15.75" thickBot="1" x14ac:dyDescent="0.3">
      <c r="B45" t="s">
        <v>74</v>
      </c>
      <c r="E45" s="50">
        <v>100</v>
      </c>
      <c r="F45" t="s">
        <v>75</v>
      </c>
      <c r="G45" t="s">
        <v>76</v>
      </c>
    </row>
    <row r="46" spans="2:11" ht="15.75" thickBot="1" x14ac:dyDescent="0.3"/>
    <row r="47" spans="2:11" ht="15.75" customHeight="1" thickBot="1" x14ac:dyDescent="0.3">
      <c r="B47" t="s">
        <v>77</v>
      </c>
      <c r="E47" s="58"/>
      <c r="F47" t="s">
        <v>78</v>
      </c>
      <c r="H47" s="58" t="s">
        <v>79</v>
      </c>
    </row>
    <row r="48" spans="2:11" ht="18" customHeight="1" x14ac:dyDescent="0.25"/>
    <row r="49" spans="2:8" ht="15.75" customHeight="1" x14ac:dyDescent="0.35">
      <c r="B49" t="s">
        <v>80</v>
      </c>
      <c r="E49" s="62">
        <f>IFERROR(IF(E47="x",((E43*E45)/(H35*9.81)+2.2),IF(H47="x",((E43*E45)/(H35*9.81)+1),"")),"")</f>
        <v>2.042618381758265</v>
      </c>
      <c r="F49" s="3" t="s">
        <v>81</v>
      </c>
    </row>
    <row r="50" spans="2:8" ht="15.75" customHeight="1" thickBot="1" x14ac:dyDescent="0.3">
      <c r="E50" s="63"/>
      <c r="F50" s="3"/>
    </row>
    <row r="51" spans="2:8" ht="15.75" thickBot="1" x14ac:dyDescent="0.3">
      <c r="B51" s="3" t="s">
        <v>82</v>
      </c>
      <c r="G51" s="57" t="s">
        <v>83</v>
      </c>
      <c r="H51" s="58">
        <v>30</v>
      </c>
    </row>
    <row r="53" spans="2:8" ht="17.25" x14ac:dyDescent="0.25">
      <c r="C53" s="51" t="s">
        <v>68</v>
      </c>
      <c r="D53" s="62">
        <f>IFERROR(F38*G53,"")</f>
        <v>0.4843029204992394</v>
      </c>
      <c r="E53" s="51" t="s">
        <v>69</v>
      </c>
      <c r="F53" t="s">
        <v>84</v>
      </c>
      <c r="G53" s="61">
        <f>IF(H51&gt;0,Daten!AJ156,"")</f>
        <v>1.1000000000000001</v>
      </c>
      <c r="H53" s="10"/>
    </row>
    <row r="54" spans="2:8" x14ac:dyDescent="0.25">
      <c r="C54" s="51"/>
      <c r="G54" s="10"/>
    </row>
    <row r="55" spans="2:8" x14ac:dyDescent="0.25">
      <c r="C55" s="51" t="s">
        <v>85</v>
      </c>
      <c r="D55" s="62">
        <f>IFERROR(E49*G55,"")</f>
        <v>2.1856016684813437</v>
      </c>
      <c r="E55" s="51" t="s">
        <v>81</v>
      </c>
      <c r="F55" t="s">
        <v>84</v>
      </c>
      <c r="G55" s="61">
        <f>IF(H51&gt;0,Daten!AJ157,"")</f>
        <v>1.07</v>
      </c>
    </row>
  </sheetData>
  <sheetProtection selectLockedCells="1"/>
  <mergeCells count="18">
    <mergeCell ref="B17:D17"/>
    <mergeCell ref="B18:D18"/>
    <mergeCell ref="B19:D19"/>
    <mergeCell ref="B10:D10"/>
    <mergeCell ref="B11:D11"/>
    <mergeCell ref="B12:D12"/>
    <mergeCell ref="B13:D13"/>
    <mergeCell ref="B16:D16"/>
    <mergeCell ref="G1:G2"/>
    <mergeCell ref="H1:I2"/>
    <mergeCell ref="C2:F2"/>
    <mergeCell ref="G9:H9"/>
    <mergeCell ref="G6:H6"/>
    <mergeCell ref="B6:D6"/>
    <mergeCell ref="B7:D7"/>
    <mergeCell ref="B8:D8"/>
    <mergeCell ref="B9:D9"/>
    <mergeCell ref="C1:F1"/>
  </mergeCells>
  <dataValidations count="1">
    <dataValidation type="list" allowBlank="1" showInputMessage="1" showErrorMessage="1" sqref="H51">
      <formula1>Anteil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3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B1:BE364"/>
  <sheetViews>
    <sheetView zoomScale="60" zoomScaleNormal="60" workbookViewId="0">
      <selection activeCell="AJ165" sqref="AJ165"/>
    </sheetView>
  </sheetViews>
  <sheetFormatPr baseColWidth="10" defaultColWidth="11.42578125" defaultRowHeight="15" x14ac:dyDescent="0.25"/>
  <cols>
    <col min="2" max="2" width="13.140625" style="4" customWidth="1"/>
    <col min="3" max="3" width="11.42578125" style="10"/>
    <col min="4" max="4" width="12" bestFit="1" customWidth="1"/>
    <col min="5" max="5" width="11.42578125" style="10"/>
    <col min="9" max="9" width="11.42578125" style="10"/>
    <col min="25" max="25" width="21.5703125" customWidth="1"/>
    <col min="26" max="26" width="11.42578125" customWidth="1"/>
  </cols>
  <sheetData>
    <row r="1" spans="2:30" x14ac:dyDescent="0.25">
      <c r="B1" s="20" t="s">
        <v>86</v>
      </c>
      <c r="H1" t="s">
        <v>87</v>
      </c>
      <c r="L1" s="26" t="s">
        <v>88</v>
      </c>
      <c r="M1" s="26" t="s">
        <v>89</v>
      </c>
      <c r="N1" s="5" t="s">
        <v>90</v>
      </c>
      <c r="O1" s="26" t="s">
        <v>91</v>
      </c>
      <c r="P1" s="26" t="s">
        <v>92</v>
      </c>
    </row>
    <row r="2" spans="2:30" ht="17.25" x14ac:dyDescent="0.25">
      <c r="B2" s="5" t="s">
        <v>93</v>
      </c>
      <c r="C2" s="26" t="s">
        <v>94</v>
      </c>
      <c r="D2" s="26" t="s">
        <v>95</v>
      </c>
      <c r="E2" s="26" t="s">
        <v>96</v>
      </c>
      <c r="H2" t="s">
        <v>97</v>
      </c>
      <c r="L2" s="26" t="s">
        <v>98</v>
      </c>
      <c r="M2" s="26"/>
      <c r="N2" s="36" t="e">
        <f>IF(#REF!="Stahlrohre geschweißt DIN EN1220",VLOOKUP(#REF!,Daten!B152:F165,5,0),IF(#REF!="Kupferrohre DIN EN1057",VLOOKUP(#REF!,Daten!B136:F150,5,0)))</f>
        <v>#REF!</v>
      </c>
      <c r="O2" s="34" t="e">
        <f>L3*N2</f>
        <v>#REF!</v>
      </c>
      <c r="P2" s="37" t="e">
        <f>1/N2</f>
        <v>#REF!</v>
      </c>
    </row>
    <row r="3" spans="2:30" x14ac:dyDescent="0.25">
      <c r="B3" s="5">
        <f t="shared" ref="B3:B8" si="0">B4-1</f>
        <v>-20</v>
      </c>
      <c r="C3" s="26"/>
      <c r="D3" s="26"/>
      <c r="E3" s="26"/>
      <c r="L3" s="34" t="e">
        <f>#REF!*((#REF!/1000)/VLOOKUP(#REF!,Daten!B23:D133,3,0))</f>
        <v>#REF!</v>
      </c>
      <c r="M3" s="35" t="e">
        <f>IF(O2&lt;=65,L14,IF(O2&lt;=1300,L20,IF(O2&gt;1300,L26,"")))</f>
        <v>#REF!</v>
      </c>
      <c r="O3" s="31"/>
      <c r="P3" s="10"/>
    </row>
    <row r="4" spans="2:30" x14ac:dyDescent="0.25">
      <c r="B4" s="5">
        <f t="shared" si="0"/>
        <v>-19</v>
      </c>
      <c r="C4" s="26"/>
      <c r="D4" s="26"/>
      <c r="E4" s="26"/>
      <c r="L4" s="10"/>
      <c r="M4" s="10"/>
      <c r="P4" s="4"/>
      <c r="X4" s="30" t="s">
        <v>99</v>
      </c>
      <c r="Y4" s="30" t="s">
        <v>100</v>
      </c>
      <c r="Z4" s="30" t="s">
        <v>101</v>
      </c>
      <c r="AA4" s="30" t="s">
        <v>102</v>
      </c>
      <c r="AB4" s="41" t="s">
        <v>103</v>
      </c>
      <c r="AD4" s="17" t="s">
        <v>104</v>
      </c>
    </row>
    <row r="5" spans="2:30" x14ac:dyDescent="0.25">
      <c r="B5" s="5">
        <f t="shared" si="0"/>
        <v>-18</v>
      </c>
      <c r="C5" s="26"/>
      <c r="D5" s="26"/>
      <c r="E5" s="26"/>
      <c r="L5" s="10"/>
      <c r="M5" s="10"/>
      <c r="P5" s="4"/>
      <c r="W5">
        <v>1</v>
      </c>
      <c r="X5" s="26" t="s">
        <v>105</v>
      </c>
      <c r="Y5" s="26" t="s">
        <v>104</v>
      </c>
      <c r="Z5" s="26">
        <v>10</v>
      </c>
      <c r="AA5" s="42">
        <f t="shared" ref="AA5:AA18" si="1">(Z5^4)/(626.3*AB5^2)</f>
        <v>0.15966789078716273</v>
      </c>
      <c r="AB5" s="43">
        <v>10</v>
      </c>
      <c r="AD5" s="17" t="s">
        <v>106</v>
      </c>
    </row>
    <row r="6" spans="2:30" x14ac:dyDescent="0.25">
      <c r="B6" s="5">
        <f t="shared" si="0"/>
        <v>-17</v>
      </c>
      <c r="C6" s="26"/>
      <c r="D6" s="26"/>
      <c r="E6" s="26"/>
      <c r="L6" s="10"/>
      <c r="M6" s="10"/>
      <c r="P6" s="4"/>
      <c r="W6">
        <f>W5+1</f>
        <v>2</v>
      </c>
      <c r="X6" s="26" t="s">
        <v>107</v>
      </c>
      <c r="Y6" s="26" t="s">
        <v>104</v>
      </c>
      <c r="Z6" s="26">
        <v>15</v>
      </c>
      <c r="AA6" s="42">
        <f t="shared" si="1"/>
        <v>0.93458052619957344</v>
      </c>
      <c r="AB6" s="43">
        <v>9.3000000000000007</v>
      </c>
      <c r="AD6" s="17" t="s">
        <v>108</v>
      </c>
    </row>
    <row r="7" spans="2:30" x14ac:dyDescent="0.25">
      <c r="B7" s="5">
        <f t="shared" si="0"/>
        <v>-16</v>
      </c>
      <c r="C7" s="26"/>
      <c r="D7" s="26"/>
      <c r="E7" s="26"/>
      <c r="L7" s="10"/>
      <c r="M7" s="10"/>
      <c r="P7" s="4"/>
      <c r="W7">
        <f t="shared" ref="W7:W70" si="2">W6+1</f>
        <v>3</v>
      </c>
      <c r="X7" s="26" t="s">
        <v>109</v>
      </c>
      <c r="Y7" s="26" t="s">
        <v>104</v>
      </c>
      <c r="Z7" s="26">
        <v>20</v>
      </c>
      <c r="AA7" s="42">
        <f t="shared" si="1"/>
        <v>0.66500579253295578</v>
      </c>
      <c r="AB7" s="43">
        <v>19.600000000000001</v>
      </c>
      <c r="AD7" s="17" t="s">
        <v>110</v>
      </c>
    </row>
    <row r="8" spans="2:30" x14ac:dyDescent="0.25">
      <c r="B8" s="5">
        <f t="shared" si="0"/>
        <v>-15</v>
      </c>
      <c r="C8" s="26"/>
      <c r="D8" s="26"/>
      <c r="E8" s="26"/>
      <c r="L8" s="10"/>
      <c r="M8" s="10"/>
      <c r="P8" s="4"/>
      <c r="W8">
        <f t="shared" si="2"/>
        <v>4</v>
      </c>
      <c r="X8" s="26" t="s">
        <v>111</v>
      </c>
      <c r="Y8" s="26" t="s">
        <v>104</v>
      </c>
      <c r="Z8" s="26">
        <v>25</v>
      </c>
      <c r="AA8" s="42">
        <f t="shared" si="1"/>
        <v>1.5135108796315229</v>
      </c>
      <c r="AB8" s="43">
        <v>20.3</v>
      </c>
      <c r="AD8" s="17" t="s">
        <v>112</v>
      </c>
    </row>
    <row r="9" spans="2:30" x14ac:dyDescent="0.25">
      <c r="B9" s="5">
        <f t="shared" ref="B9:B20" si="3">B10-1</f>
        <v>-14</v>
      </c>
      <c r="C9" s="26"/>
      <c r="D9" s="26"/>
      <c r="E9" s="26"/>
      <c r="L9" s="10"/>
      <c r="M9" s="10"/>
      <c r="P9" s="4"/>
      <c r="W9">
        <f t="shared" si="2"/>
        <v>5</v>
      </c>
      <c r="X9" s="26" t="s">
        <v>113</v>
      </c>
      <c r="Y9" s="26" t="s">
        <v>104</v>
      </c>
      <c r="Z9" s="26">
        <v>32</v>
      </c>
      <c r="AA9" s="42">
        <f t="shared" si="1"/>
        <v>1.7309986274959928</v>
      </c>
      <c r="AB9" s="43">
        <v>31.1</v>
      </c>
      <c r="AD9" s="17" t="s">
        <v>114</v>
      </c>
    </row>
    <row r="10" spans="2:30" x14ac:dyDescent="0.25">
      <c r="B10" s="5">
        <f t="shared" si="3"/>
        <v>-13</v>
      </c>
      <c r="C10" s="26"/>
      <c r="D10" s="26"/>
      <c r="E10" s="26"/>
      <c r="L10" s="25" t="s">
        <v>115</v>
      </c>
      <c r="M10" s="10"/>
      <c r="P10" s="4"/>
      <c r="W10">
        <f t="shared" si="2"/>
        <v>6</v>
      </c>
      <c r="X10" s="26" t="s">
        <v>116</v>
      </c>
      <c r="Y10" s="26" t="s">
        <v>104</v>
      </c>
      <c r="Z10" s="26">
        <v>40</v>
      </c>
      <c r="AA10" s="42">
        <f t="shared" si="1"/>
        <v>1.3174895017071337</v>
      </c>
      <c r="AB10" s="43">
        <v>55.7</v>
      </c>
      <c r="AD10" s="17" t="s">
        <v>117</v>
      </c>
    </row>
    <row r="11" spans="2:30" x14ac:dyDescent="0.25">
      <c r="B11" s="5">
        <f t="shared" si="3"/>
        <v>-12</v>
      </c>
      <c r="C11" s="26"/>
      <c r="D11" s="26"/>
      <c r="E11" s="26"/>
      <c r="P11" s="4"/>
      <c r="W11">
        <f t="shared" si="2"/>
        <v>7</v>
      </c>
      <c r="X11" s="26" t="s">
        <v>118</v>
      </c>
      <c r="Y11" s="26" t="s">
        <v>104</v>
      </c>
      <c r="Z11" s="26">
        <v>50</v>
      </c>
      <c r="AA11" s="42">
        <f t="shared" si="1"/>
        <v>1.4520733155032468</v>
      </c>
      <c r="AB11" s="43">
        <v>82.9</v>
      </c>
      <c r="AD11" s="17" t="s">
        <v>119</v>
      </c>
    </row>
    <row r="12" spans="2:30" x14ac:dyDescent="0.25">
      <c r="B12" s="5">
        <f t="shared" si="3"/>
        <v>-11</v>
      </c>
      <c r="C12" s="26"/>
      <c r="D12" s="26"/>
      <c r="E12" s="26"/>
      <c r="L12" s="25" t="s">
        <v>120</v>
      </c>
      <c r="M12" s="10"/>
      <c r="N12" s="40" t="s">
        <v>121</v>
      </c>
      <c r="P12" s="4"/>
      <c r="T12" t="s">
        <v>122</v>
      </c>
      <c r="W12">
        <f t="shared" si="2"/>
        <v>8</v>
      </c>
      <c r="X12" s="26" t="s">
        <v>123</v>
      </c>
      <c r="Y12" s="26" t="s">
        <v>104</v>
      </c>
      <c r="Z12" s="26">
        <v>65</v>
      </c>
      <c r="AA12" s="42">
        <f t="shared" si="1"/>
        <v>1.5185527428113359</v>
      </c>
      <c r="AB12" s="43">
        <v>137</v>
      </c>
      <c r="AD12" s="17" t="s">
        <v>124</v>
      </c>
    </row>
    <row r="13" spans="2:30" x14ac:dyDescent="0.25">
      <c r="B13" s="5">
        <f t="shared" si="3"/>
        <v>-10</v>
      </c>
      <c r="C13" s="26">
        <v>998</v>
      </c>
      <c r="D13" s="26"/>
      <c r="E13" s="26"/>
      <c r="P13" s="4"/>
      <c r="W13">
        <f t="shared" si="2"/>
        <v>9</v>
      </c>
      <c r="X13" s="26" t="s">
        <v>125</v>
      </c>
      <c r="Y13" s="26" t="s">
        <v>104</v>
      </c>
      <c r="Z13" s="26">
        <v>80</v>
      </c>
      <c r="AA13" s="42">
        <f t="shared" si="1"/>
        <v>1.7740876754129189</v>
      </c>
      <c r="AB13" s="43">
        <v>192</v>
      </c>
    </row>
    <row r="14" spans="2:30" x14ac:dyDescent="0.25">
      <c r="B14" s="5">
        <f t="shared" si="3"/>
        <v>-9</v>
      </c>
      <c r="C14" s="26">
        <v>998</v>
      </c>
      <c r="D14" s="26"/>
      <c r="E14" s="26"/>
      <c r="L14" s="48" t="e">
        <f>0.0054+(0.369/(L3^0.3))</f>
        <v>#REF!</v>
      </c>
      <c r="M14" s="10"/>
      <c r="P14" s="4"/>
      <c r="W14">
        <f t="shared" si="2"/>
        <v>10</v>
      </c>
      <c r="X14" s="26" t="s">
        <v>126</v>
      </c>
      <c r="Y14" s="26" t="s">
        <v>104</v>
      </c>
      <c r="Z14" s="26">
        <v>100</v>
      </c>
      <c r="AA14" s="42">
        <f t="shared" si="1"/>
        <v>1.727708305782145</v>
      </c>
      <c r="AB14" s="43">
        <v>304</v>
      </c>
    </row>
    <row r="15" spans="2:30" x14ac:dyDescent="0.25">
      <c r="B15" s="5">
        <f t="shared" si="3"/>
        <v>-8</v>
      </c>
      <c r="C15" s="26">
        <v>998</v>
      </c>
      <c r="D15" s="26"/>
      <c r="E15" s="26"/>
      <c r="K15" s="31"/>
      <c r="P15" s="4"/>
      <c r="W15">
        <f t="shared" si="2"/>
        <v>11</v>
      </c>
      <c r="X15" s="26" t="s">
        <v>127</v>
      </c>
      <c r="Y15" s="26" t="s">
        <v>104</v>
      </c>
      <c r="Z15" s="26">
        <v>125</v>
      </c>
      <c r="AA15" s="42">
        <f t="shared" si="1"/>
        <v>2.0319331670111991</v>
      </c>
      <c r="AB15" s="43">
        <v>438</v>
      </c>
    </row>
    <row r="16" spans="2:30" x14ac:dyDescent="0.25">
      <c r="B16" s="5">
        <f t="shared" si="3"/>
        <v>-7</v>
      </c>
      <c r="C16" s="26">
        <v>998</v>
      </c>
      <c r="D16" s="26"/>
      <c r="E16" s="26"/>
      <c r="P16" s="4"/>
      <c r="R16" s="33"/>
      <c r="W16">
        <f t="shared" si="2"/>
        <v>12</v>
      </c>
      <c r="X16" s="26" t="s">
        <v>128</v>
      </c>
      <c r="Y16" s="26" t="s">
        <v>104</v>
      </c>
      <c r="Z16" s="26">
        <v>150</v>
      </c>
      <c r="AA16" s="42">
        <f t="shared" si="1"/>
        <v>2.596057017221038</v>
      </c>
      <c r="AB16" s="43">
        <v>558</v>
      </c>
    </row>
    <row r="17" spans="2:30" x14ac:dyDescent="0.25">
      <c r="B17" s="5">
        <f t="shared" si="3"/>
        <v>-6</v>
      </c>
      <c r="C17" s="26">
        <v>998</v>
      </c>
      <c r="D17" s="26"/>
      <c r="E17" s="26"/>
      <c r="L17" s="3" t="s">
        <v>129</v>
      </c>
      <c r="N17" s="40" t="s">
        <v>130</v>
      </c>
      <c r="P17" s="32" t="s">
        <v>131</v>
      </c>
      <c r="R17" s="33"/>
      <c r="U17" t="s">
        <v>132</v>
      </c>
      <c r="W17">
        <f t="shared" si="2"/>
        <v>13</v>
      </c>
      <c r="X17" s="26" t="s">
        <v>133</v>
      </c>
      <c r="Y17" s="26" t="s">
        <v>104</v>
      </c>
      <c r="Z17" s="26">
        <v>200</v>
      </c>
      <c r="AA17" s="42">
        <f t="shared" si="1"/>
        <v>2.514296592138491</v>
      </c>
      <c r="AB17" s="43">
        <v>1008</v>
      </c>
      <c r="AD17" s="4" t="s">
        <v>105</v>
      </c>
    </row>
    <row r="18" spans="2:30" x14ac:dyDescent="0.25">
      <c r="B18" s="5">
        <f t="shared" si="3"/>
        <v>-5</v>
      </c>
      <c r="C18" s="26">
        <v>998</v>
      </c>
      <c r="D18" s="26"/>
      <c r="E18" s="26"/>
      <c r="L18" s="10"/>
      <c r="M18" s="10"/>
      <c r="P18" s="4"/>
      <c r="R18" s="33" t="s">
        <v>131</v>
      </c>
      <c r="W18">
        <f t="shared" si="2"/>
        <v>14</v>
      </c>
      <c r="X18" s="26" t="s">
        <v>134</v>
      </c>
      <c r="Y18" s="26" t="s">
        <v>104</v>
      </c>
      <c r="Z18" s="44">
        <v>250</v>
      </c>
      <c r="AA18" s="42">
        <f t="shared" si="1"/>
        <v>12.234358417628902</v>
      </c>
      <c r="AB18" s="43">
        <v>714</v>
      </c>
      <c r="AD18" s="4" t="s">
        <v>107</v>
      </c>
    </row>
    <row r="19" spans="2:30" x14ac:dyDescent="0.25">
      <c r="B19" s="5">
        <f t="shared" si="3"/>
        <v>-4</v>
      </c>
      <c r="C19" s="26">
        <v>998</v>
      </c>
      <c r="D19" s="26"/>
      <c r="E19" s="26"/>
      <c r="M19" t="s">
        <v>135</v>
      </c>
      <c r="N19" t="s">
        <v>136</v>
      </c>
      <c r="P19" s="4"/>
      <c r="W19">
        <f t="shared" si="2"/>
        <v>15</v>
      </c>
      <c r="X19" s="26" t="s">
        <v>105</v>
      </c>
      <c r="Y19" s="26" t="s">
        <v>106</v>
      </c>
      <c r="Z19" s="26">
        <v>10</v>
      </c>
      <c r="AA19" s="37">
        <v>0.08</v>
      </c>
      <c r="AB19" s="43"/>
      <c r="AD19" s="4" t="s">
        <v>109</v>
      </c>
    </row>
    <row r="20" spans="2:30" x14ac:dyDescent="0.25">
      <c r="B20" s="5">
        <f t="shared" si="3"/>
        <v>-3</v>
      </c>
      <c r="C20" s="26">
        <v>998</v>
      </c>
      <c r="D20" s="26"/>
      <c r="E20" s="26"/>
      <c r="L20" s="29" t="e">
        <f>S29</f>
        <v>#REF!</v>
      </c>
      <c r="M20" s="29" t="e">
        <f>1/SQRT($L$20)</f>
        <v>#REF!</v>
      </c>
      <c r="N20" s="29" t="e">
        <f>-2*LOG10(((2.51/($L$3*SQRT($L$20)))+(0.269*$N$2)))</f>
        <v>#REF!</v>
      </c>
      <c r="P20" s="4"/>
      <c r="W20">
        <f t="shared" si="2"/>
        <v>16</v>
      </c>
      <c r="X20" s="26" t="s">
        <v>107</v>
      </c>
      <c r="Y20" s="26" t="s">
        <v>106</v>
      </c>
      <c r="Z20" s="26">
        <v>15</v>
      </c>
      <c r="AA20" s="42">
        <f t="shared" ref="AA20:AA44" si="4">(Z20^4)/(626.3*AB20^2)</f>
        <v>8.4112247357961634E-2</v>
      </c>
      <c r="AB20" s="43">
        <v>31</v>
      </c>
      <c r="AD20" s="4" t="s">
        <v>111</v>
      </c>
    </row>
    <row r="21" spans="2:30" x14ac:dyDescent="0.25">
      <c r="B21" s="5">
        <f>B22-1</f>
        <v>-2</v>
      </c>
      <c r="C21" s="26">
        <v>998</v>
      </c>
      <c r="D21" s="26"/>
      <c r="E21" s="26"/>
      <c r="P21" s="4"/>
      <c r="W21">
        <f t="shared" si="2"/>
        <v>17</v>
      </c>
      <c r="X21" s="26" t="s">
        <v>109</v>
      </c>
      <c r="Y21" s="26" t="s">
        <v>106</v>
      </c>
      <c r="Z21" s="26">
        <v>20</v>
      </c>
      <c r="AA21" s="42">
        <f t="shared" si="4"/>
        <v>0.14482348370717707</v>
      </c>
      <c r="AB21" s="43">
        <v>42</v>
      </c>
      <c r="AD21" s="4" t="s">
        <v>113</v>
      </c>
    </row>
    <row r="22" spans="2:30" x14ac:dyDescent="0.25">
      <c r="B22" s="5">
        <v>-1</v>
      </c>
      <c r="C22" s="26">
        <v>998</v>
      </c>
      <c r="D22" s="26"/>
      <c r="E22" s="26"/>
      <c r="L22" s="10"/>
      <c r="M22" s="10"/>
      <c r="P22" s="4"/>
      <c r="W22">
        <f t="shared" si="2"/>
        <v>18</v>
      </c>
      <c r="X22" s="26" t="s">
        <v>111</v>
      </c>
      <c r="Y22" s="26" t="s">
        <v>106</v>
      </c>
      <c r="Z22" s="26">
        <v>25</v>
      </c>
      <c r="AA22" s="42">
        <f t="shared" si="4"/>
        <v>0.11703935041984506</v>
      </c>
      <c r="AB22" s="43">
        <v>73</v>
      </c>
      <c r="AD22" s="4" t="s">
        <v>116</v>
      </c>
    </row>
    <row r="23" spans="2:30" x14ac:dyDescent="0.25">
      <c r="B23" s="5">
        <v>0</v>
      </c>
      <c r="C23" s="26">
        <v>999.8</v>
      </c>
      <c r="D23" s="28">
        <f>E23*10^-6</f>
        <v>1.7929999999999998E-6</v>
      </c>
      <c r="E23" s="30">
        <v>1.7929999999999999</v>
      </c>
      <c r="L23" s="25" t="s">
        <v>137</v>
      </c>
      <c r="M23" s="10"/>
      <c r="N23" s="40" t="s">
        <v>138</v>
      </c>
      <c r="P23" s="10"/>
      <c r="U23" t="s">
        <v>139</v>
      </c>
      <c r="W23">
        <f t="shared" si="2"/>
        <v>19</v>
      </c>
      <c r="X23" s="26" t="s">
        <v>113</v>
      </c>
      <c r="Y23" s="26" t="s">
        <v>106</v>
      </c>
      <c r="Z23" s="26">
        <v>32</v>
      </c>
      <c r="AA23" s="42">
        <f t="shared" si="4"/>
        <v>0.1223054410475856</v>
      </c>
      <c r="AB23" s="43">
        <v>117</v>
      </c>
      <c r="AD23" s="4" t="s">
        <v>118</v>
      </c>
    </row>
    <row r="24" spans="2:30" x14ac:dyDescent="0.25">
      <c r="B24" s="5">
        <v>1</v>
      </c>
      <c r="C24" s="26">
        <v>999.9</v>
      </c>
      <c r="D24" s="28">
        <f t="shared" ref="D24:D87" si="5">E24*10^-6</f>
        <v>1.7929999999999998E-6</v>
      </c>
      <c r="E24" s="26">
        <v>1.7929999999999999</v>
      </c>
      <c r="P24" s="10"/>
      <c r="W24">
        <f t="shared" si="2"/>
        <v>20</v>
      </c>
      <c r="X24" s="26" t="s">
        <v>116</v>
      </c>
      <c r="Y24" s="26" t="s">
        <v>106</v>
      </c>
      <c r="Z24" s="26">
        <v>40</v>
      </c>
      <c r="AA24" s="42">
        <f t="shared" si="4"/>
        <v>0.120731864489348</v>
      </c>
      <c r="AB24" s="43">
        <v>184</v>
      </c>
      <c r="AD24" s="4" t="s">
        <v>123</v>
      </c>
    </row>
    <row r="25" spans="2:30" x14ac:dyDescent="0.25">
      <c r="B25" s="5">
        <f>B24+1</f>
        <v>2</v>
      </c>
      <c r="C25" s="26">
        <v>999.9</v>
      </c>
      <c r="D25" s="28">
        <f t="shared" si="5"/>
        <v>1.7929999999999998E-6</v>
      </c>
      <c r="E25" s="26">
        <v>1.7929999999999999</v>
      </c>
      <c r="P25" s="10"/>
      <c r="W25">
        <f t="shared" si="2"/>
        <v>21</v>
      </c>
      <c r="X25" s="26" t="s">
        <v>118</v>
      </c>
      <c r="Y25" s="26" t="s">
        <v>106</v>
      </c>
      <c r="Z25" s="26">
        <v>50</v>
      </c>
      <c r="AA25" s="42">
        <f t="shared" si="4"/>
        <v>0.11703935041984506</v>
      </c>
      <c r="AB25" s="43">
        <v>292</v>
      </c>
      <c r="AD25" s="4" t="s">
        <v>125</v>
      </c>
    </row>
    <row r="26" spans="2:30" x14ac:dyDescent="0.25">
      <c r="B26" s="5">
        <f t="shared" ref="B26:B89" si="6">B25+1</f>
        <v>3</v>
      </c>
      <c r="C26" s="27">
        <v>1000</v>
      </c>
      <c r="D26" s="28">
        <f t="shared" si="5"/>
        <v>1.7929999999999998E-6</v>
      </c>
      <c r="E26" s="26">
        <v>1.7929999999999999</v>
      </c>
      <c r="L26" s="39" t="e">
        <f>0.0055+(0.15*(N2^(1/3)))</f>
        <v>#REF!</v>
      </c>
      <c r="P26" s="10"/>
      <c r="W26">
        <f t="shared" si="2"/>
        <v>22</v>
      </c>
      <c r="X26" s="26" t="s">
        <v>123</v>
      </c>
      <c r="Y26" s="26" t="s">
        <v>106</v>
      </c>
      <c r="Z26" s="26">
        <v>65</v>
      </c>
      <c r="AA26" s="42">
        <f t="shared" si="4"/>
        <v>0.10957984017618594</v>
      </c>
      <c r="AB26" s="43">
        <v>510</v>
      </c>
      <c r="AD26" s="4" t="s">
        <v>126</v>
      </c>
    </row>
    <row r="27" spans="2:30" x14ac:dyDescent="0.25">
      <c r="B27" s="5">
        <f t="shared" si="6"/>
        <v>4</v>
      </c>
      <c r="C27" s="27">
        <v>1000</v>
      </c>
      <c r="D27" s="28">
        <f t="shared" si="5"/>
        <v>1.7929999999999998E-6</v>
      </c>
      <c r="E27" s="26">
        <v>1.7929999999999999</v>
      </c>
      <c r="W27">
        <f t="shared" si="2"/>
        <v>23</v>
      </c>
      <c r="X27" s="26" t="s">
        <v>125</v>
      </c>
      <c r="Y27" s="26" t="s">
        <v>106</v>
      </c>
      <c r="Z27" s="26">
        <v>80</v>
      </c>
      <c r="AA27" s="42">
        <f t="shared" si="4"/>
        <v>0.10295818866927554</v>
      </c>
      <c r="AB27" s="43">
        <v>797</v>
      </c>
      <c r="AD27" s="4" t="s">
        <v>127</v>
      </c>
    </row>
    <row r="28" spans="2:30" x14ac:dyDescent="0.25">
      <c r="B28" s="5">
        <f t="shared" si="6"/>
        <v>5</v>
      </c>
      <c r="C28" s="27">
        <v>1000</v>
      </c>
      <c r="D28" s="28">
        <f t="shared" si="5"/>
        <v>1.5189999999999998E-6</v>
      </c>
      <c r="E28" s="30">
        <v>1.5189999999999999</v>
      </c>
      <c r="W28">
        <f t="shared" si="2"/>
        <v>24</v>
      </c>
      <c r="X28" s="26" t="s">
        <v>126</v>
      </c>
      <c r="Y28" s="26" t="s">
        <v>106</v>
      </c>
      <c r="Z28" s="26">
        <v>100</v>
      </c>
      <c r="AA28" s="42">
        <f t="shared" si="4"/>
        <v>9.4915608457190936E-2</v>
      </c>
      <c r="AB28" s="43">
        <v>1297</v>
      </c>
      <c r="AD28" s="4" t="s">
        <v>128</v>
      </c>
    </row>
    <row r="29" spans="2:30" x14ac:dyDescent="0.25">
      <c r="B29" s="5">
        <f t="shared" si="6"/>
        <v>6</v>
      </c>
      <c r="C29" s="26">
        <v>999.9</v>
      </c>
      <c r="D29" s="28">
        <f t="shared" si="5"/>
        <v>1.5189999999999998E-6</v>
      </c>
      <c r="E29" s="26">
        <v>1.5189999999999999</v>
      </c>
      <c r="N29" s="25" t="s">
        <v>140</v>
      </c>
      <c r="R29" s="3" t="s">
        <v>141</v>
      </c>
      <c r="S29" s="38" t="e">
        <f t="array" ref="S29">INDEX(N31:N218,MATCH(MIN(Q31:Q218),Q31:Q218,0))</f>
        <v>#REF!</v>
      </c>
      <c r="W29">
        <f t="shared" si="2"/>
        <v>25</v>
      </c>
      <c r="X29" s="26" t="s">
        <v>127</v>
      </c>
      <c r="Y29" s="26" t="s">
        <v>106</v>
      </c>
      <c r="Z29" s="26">
        <v>125</v>
      </c>
      <c r="AA29" s="42">
        <f t="shared" si="4"/>
        <v>8.600155769938464E-2</v>
      </c>
      <c r="AB29" s="43">
        <v>2129</v>
      </c>
      <c r="AD29" s="4" t="s">
        <v>133</v>
      </c>
    </row>
    <row r="30" spans="2:30" x14ac:dyDescent="0.25">
      <c r="B30" s="5">
        <f t="shared" si="6"/>
        <v>7</v>
      </c>
      <c r="C30" s="26">
        <v>999.9</v>
      </c>
      <c r="D30" s="28">
        <f t="shared" si="5"/>
        <v>1.5189999999999998E-6</v>
      </c>
      <c r="E30" s="26">
        <v>1.5189999999999999</v>
      </c>
      <c r="L30" s="10"/>
      <c r="M30" s="10"/>
      <c r="N30" s="26" t="s">
        <v>141</v>
      </c>
      <c r="O30" s="26" t="s">
        <v>135</v>
      </c>
      <c r="P30" s="26" t="s">
        <v>136</v>
      </c>
      <c r="Q30" s="26" t="s">
        <v>142</v>
      </c>
      <c r="W30">
        <f t="shared" si="2"/>
        <v>26</v>
      </c>
      <c r="X30" s="26" t="s">
        <v>128</v>
      </c>
      <c r="Y30" s="26" t="s">
        <v>106</v>
      </c>
      <c r="Z30" s="26">
        <v>150</v>
      </c>
      <c r="AA30" s="42">
        <f t="shared" si="4"/>
        <v>7.8446317204803051E-2</v>
      </c>
      <c r="AB30" s="43">
        <v>3210</v>
      </c>
      <c r="AD30" s="4" t="s">
        <v>134</v>
      </c>
    </row>
    <row r="31" spans="2:30" x14ac:dyDescent="0.25">
      <c r="B31" s="5">
        <f t="shared" si="6"/>
        <v>8</v>
      </c>
      <c r="C31" s="26">
        <v>999.8</v>
      </c>
      <c r="D31" s="28">
        <f t="shared" si="5"/>
        <v>1.5189999999999998E-6</v>
      </c>
      <c r="E31" s="26">
        <v>1.5189999999999999</v>
      </c>
      <c r="L31" s="10"/>
      <c r="M31" s="10"/>
      <c r="N31" s="26">
        <v>0.1</v>
      </c>
      <c r="O31" s="37">
        <f>1/SQRT(N31)</f>
        <v>3.1622776601683791</v>
      </c>
      <c r="P31" s="37" t="e">
        <f>-2*LOG10(((2.51/($L$3*SQRT(N31)))+(0.269*$N$2)))</f>
        <v>#REF!</v>
      </c>
      <c r="Q31" s="37" t="e">
        <f>ROUND(ABS(O31-P31),3)</f>
        <v>#REF!</v>
      </c>
      <c r="W31">
        <f t="shared" si="2"/>
        <v>27</v>
      </c>
      <c r="X31" s="26" t="s">
        <v>133</v>
      </c>
      <c r="Y31" s="26" t="s">
        <v>106</v>
      </c>
      <c r="Z31" s="26">
        <v>200</v>
      </c>
      <c r="AA31" s="42">
        <f t="shared" si="4"/>
        <v>6.615993549545357E-2</v>
      </c>
      <c r="AB31" s="43">
        <v>6214</v>
      </c>
    </row>
    <row r="32" spans="2:30" x14ac:dyDescent="0.25">
      <c r="B32" s="5">
        <f t="shared" si="6"/>
        <v>9</v>
      </c>
      <c r="C32" s="26">
        <v>999.7</v>
      </c>
      <c r="D32" s="28">
        <f t="shared" si="5"/>
        <v>1.5189999999999998E-6</v>
      </c>
      <c r="E32" s="26">
        <v>1.5189999999999999</v>
      </c>
      <c r="L32" s="10"/>
      <c r="M32" s="10"/>
      <c r="N32" s="26">
        <f>N31-0.0005</f>
        <v>9.9500000000000005E-2</v>
      </c>
      <c r="O32" s="37">
        <f>1/SQRT(N32)</f>
        <v>3.1702131247412066</v>
      </c>
      <c r="P32" s="37" t="e">
        <f>-2*LOG10(((2.51/($L$3*SQRT(N32)))+(0.269*$N$2)))</f>
        <v>#REF!</v>
      </c>
      <c r="Q32" s="37" t="e">
        <f t="shared" ref="Q32:Q95" si="7">ROUND(ABS(O32-P32),3)</f>
        <v>#REF!</v>
      </c>
      <c r="W32">
        <f t="shared" si="2"/>
        <v>28</v>
      </c>
      <c r="X32" s="26" t="s">
        <v>134</v>
      </c>
      <c r="Y32" s="26" t="s">
        <v>106</v>
      </c>
      <c r="Z32" s="26">
        <v>250</v>
      </c>
      <c r="AA32" s="42">
        <f t="shared" si="4"/>
        <v>5.2026991288386552E-2</v>
      </c>
      <c r="AB32" s="43">
        <v>10949</v>
      </c>
    </row>
    <row r="33" spans="2:28" x14ac:dyDescent="0.25">
      <c r="B33" s="5">
        <f t="shared" si="6"/>
        <v>10</v>
      </c>
      <c r="C33" s="26">
        <v>999.6</v>
      </c>
      <c r="D33" s="28">
        <f t="shared" si="5"/>
        <v>1.3069999999999999E-6</v>
      </c>
      <c r="E33" s="30">
        <v>1.3069999999999999</v>
      </c>
      <c r="L33" s="10"/>
      <c r="M33" s="10"/>
      <c r="N33" s="26">
        <f t="shared" ref="N33:N96" si="8">N32-0.0005</f>
        <v>9.9000000000000005E-2</v>
      </c>
      <c r="O33" s="37">
        <f t="shared" ref="O33:O96" si="9">1/SQRT(N33)</f>
        <v>3.1782086308186415</v>
      </c>
      <c r="P33" s="37" t="e">
        <f t="shared" ref="P33:P96" si="10">-2*LOG10(((2.51/($L$3*SQRT(N33)))+(0.269*$N$2)))</f>
        <v>#REF!</v>
      </c>
      <c r="Q33" s="37" t="e">
        <f t="shared" si="7"/>
        <v>#REF!</v>
      </c>
      <c r="W33">
        <f t="shared" si="2"/>
        <v>29</v>
      </c>
      <c r="X33" s="26" t="s">
        <v>109</v>
      </c>
      <c r="Y33" s="26" t="s">
        <v>108</v>
      </c>
      <c r="Z33" s="26">
        <v>20</v>
      </c>
      <c r="AA33" s="42">
        <f t="shared" si="4"/>
        <v>0.88397448186664485</v>
      </c>
      <c r="AB33" s="45">
        <v>17</v>
      </c>
    </row>
    <row r="34" spans="2:28" x14ac:dyDescent="0.25">
      <c r="B34" s="5">
        <f t="shared" si="6"/>
        <v>11</v>
      </c>
      <c r="C34" s="26">
        <v>999.5</v>
      </c>
      <c r="D34" s="28">
        <f t="shared" si="5"/>
        <v>1.3069999999999999E-6</v>
      </c>
      <c r="E34" s="26">
        <v>1.3069999999999999</v>
      </c>
      <c r="L34" s="10"/>
      <c r="M34" s="10"/>
      <c r="N34" s="26">
        <f t="shared" si="8"/>
        <v>9.8500000000000004E-2</v>
      </c>
      <c r="O34" s="37">
        <f t="shared" si="9"/>
        <v>3.1862649393858304</v>
      </c>
      <c r="P34" s="37" t="e">
        <f t="shared" si="10"/>
        <v>#REF!</v>
      </c>
      <c r="Q34" s="37" t="e">
        <f t="shared" si="7"/>
        <v>#REF!</v>
      </c>
      <c r="W34">
        <f t="shared" si="2"/>
        <v>30</v>
      </c>
      <c r="X34" s="26" t="s">
        <v>111</v>
      </c>
      <c r="Y34" s="26" t="s">
        <v>108</v>
      </c>
      <c r="Z34" s="26">
        <v>25</v>
      </c>
      <c r="AA34" s="42">
        <f t="shared" si="4"/>
        <v>0.45558999151742463</v>
      </c>
      <c r="AB34" s="45">
        <v>37</v>
      </c>
    </row>
    <row r="35" spans="2:28" x14ac:dyDescent="0.25">
      <c r="B35" s="5">
        <f t="shared" si="6"/>
        <v>12</v>
      </c>
      <c r="C35" s="26">
        <v>999.4</v>
      </c>
      <c r="D35" s="28">
        <f t="shared" si="5"/>
        <v>1.3069999999999999E-6</v>
      </c>
      <c r="E35" s="26">
        <v>1.3069999999999999</v>
      </c>
      <c r="L35" s="10"/>
      <c r="M35" s="10"/>
      <c r="N35" s="26">
        <f t="shared" si="8"/>
        <v>9.8000000000000004E-2</v>
      </c>
      <c r="O35" s="37">
        <f t="shared" si="9"/>
        <v>3.1943828249996993</v>
      </c>
      <c r="P35" s="37" t="e">
        <f t="shared" si="10"/>
        <v>#REF!</v>
      </c>
      <c r="Q35" s="37" t="e">
        <f t="shared" si="7"/>
        <v>#REF!</v>
      </c>
      <c r="W35">
        <f t="shared" si="2"/>
        <v>31</v>
      </c>
      <c r="X35" s="26" t="s">
        <v>113</v>
      </c>
      <c r="Y35" s="26" t="s">
        <v>108</v>
      </c>
      <c r="Z35" s="26">
        <v>32</v>
      </c>
      <c r="AA35" s="42">
        <f t="shared" si="4"/>
        <v>0.39626962899417734</v>
      </c>
      <c r="AB35" s="45">
        <v>65</v>
      </c>
    </row>
    <row r="36" spans="2:28" x14ac:dyDescent="0.25">
      <c r="B36" s="5">
        <f t="shared" si="6"/>
        <v>13</v>
      </c>
      <c r="C36" s="26">
        <v>999.3</v>
      </c>
      <c r="D36" s="28">
        <f t="shared" si="5"/>
        <v>1.3069999999999999E-6</v>
      </c>
      <c r="E36" s="26">
        <v>1.3069999999999999</v>
      </c>
      <c r="L36" s="10"/>
      <c r="M36" s="10"/>
      <c r="N36" s="26">
        <f t="shared" si="8"/>
        <v>9.7500000000000003E-2</v>
      </c>
      <c r="O36" s="37">
        <f t="shared" si="9"/>
        <v>3.2025630761017427</v>
      </c>
      <c r="P36" s="37" t="e">
        <f t="shared" si="10"/>
        <v>#REF!</v>
      </c>
      <c r="Q36" s="37" t="e">
        <f t="shared" si="7"/>
        <v>#REF!</v>
      </c>
      <c r="W36">
        <f t="shared" si="2"/>
        <v>32</v>
      </c>
      <c r="X36" s="26" t="s">
        <v>116</v>
      </c>
      <c r="Y36" s="26" t="s">
        <v>108</v>
      </c>
      <c r="Z36" s="26">
        <v>40</v>
      </c>
      <c r="AA36" s="42">
        <f t="shared" si="4"/>
        <v>0.63867156314865092</v>
      </c>
      <c r="AB36" s="45">
        <v>80</v>
      </c>
    </row>
    <row r="37" spans="2:28" x14ac:dyDescent="0.25">
      <c r="B37" s="5">
        <f t="shared" si="6"/>
        <v>14</v>
      </c>
      <c r="C37" s="26">
        <v>999.2</v>
      </c>
      <c r="D37" s="28">
        <f t="shared" si="5"/>
        <v>1.3069999999999999E-6</v>
      </c>
      <c r="E37" s="26">
        <v>1.3069999999999999</v>
      </c>
      <c r="L37" s="10"/>
      <c r="M37" s="10"/>
      <c r="N37" s="26">
        <f t="shared" si="8"/>
        <v>9.7000000000000003E-2</v>
      </c>
      <c r="O37" s="37">
        <f t="shared" si="9"/>
        <v>3.2108064953396775</v>
      </c>
      <c r="P37" s="37" t="e">
        <f t="shared" si="10"/>
        <v>#REF!</v>
      </c>
      <c r="Q37" s="37" t="e">
        <f t="shared" si="7"/>
        <v>#REF!</v>
      </c>
      <c r="W37">
        <f t="shared" si="2"/>
        <v>33</v>
      </c>
      <c r="X37" s="26" t="s">
        <v>118</v>
      </c>
      <c r="Y37" s="26" t="s">
        <v>108</v>
      </c>
      <c r="Z37" s="26">
        <v>50</v>
      </c>
      <c r="AA37" s="42">
        <f t="shared" si="4"/>
        <v>0.59048776178684426</v>
      </c>
      <c r="AB37" s="45">
        <v>130</v>
      </c>
    </row>
    <row r="38" spans="2:28" x14ac:dyDescent="0.25">
      <c r="B38" s="5">
        <f t="shared" si="6"/>
        <v>15</v>
      </c>
      <c r="C38" s="26">
        <v>999</v>
      </c>
      <c r="D38" s="28">
        <f t="shared" si="5"/>
        <v>1.139E-6</v>
      </c>
      <c r="E38" s="30">
        <v>1.139</v>
      </c>
      <c r="L38" s="10"/>
      <c r="M38" s="10"/>
      <c r="N38" s="26">
        <f t="shared" si="8"/>
        <v>9.6500000000000002E-2</v>
      </c>
      <c r="O38" s="37">
        <f t="shared" si="9"/>
        <v>3.219113899898252</v>
      </c>
      <c r="P38" s="37" t="e">
        <f t="shared" si="10"/>
        <v>#REF!</v>
      </c>
      <c r="Q38" s="37" t="e">
        <f t="shared" si="7"/>
        <v>#REF!</v>
      </c>
      <c r="W38">
        <f t="shared" si="2"/>
        <v>34</v>
      </c>
      <c r="X38" s="26" t="s">
        <v>123</v>
      </c>
      <c r="Y38" s="26" t="s">
        <v>108</v>
      </c>
      <c r="Z38" s="26">
        <v>65</v>
      </c>
      <c r="AA38" s="42">
        <f t="shared" si="4"/>
        <v>0.37688220072497142</v>
      </c>
      <c r="AB38" s="45">
        <v>275</v>
      </c>
    </row>
    <row r="39" spans="2:28" x14ac:dyDescent="0.25">
      <c r="B39" s="5">
        <f t="shared" si="6"/>
        <v>16</v>
      </c>
      <c r="C39" s="26">
        <v>998.8</v>
      </c>
      <c r="D39" s="28">
        <f t="shared" si="5"/>
        <v>1.139E-6</v>
      </c>
      <c r="E39" s="26">
        <v>1.139</v>
      </c>
      <c r="L39" s="10"/>
      <c r="M39" s="10"/>
      <c r="N39" s="26">
        <f t="shared" si="8"/>
        <v>9.6000000000000002E-2</v>
      </c>
      <c r="O39" s="37">
        <f t="shared" si="9"/>
        <v>3.2274861218395139</v>
      </c>
      <c r="P39" s="37" t="e">
        <f t="shared" si="10"/>
        <v>#REF!</v>
      </c>
      <c r="Q39" s="37" t="e">
        <f t="shared" si="7"/>
        <v>#REF!</v>
      </c>
      <c r="W39">
        <f t="shared" si="2"/>
        <v>35</v>
      </c>
      <c r="X39" s="26" t="s">
        <v>125</v>
      </c>
      <c r="Y39" s="26" t="s">
        <v>108</v>
      </c>
      <c r="Z39" s="26">
        <v>80</v>
      </c>
      <c r="AA39" s="42">
        <f t="shared" si="4"/>
        <v>0.38905394447603719</v>
      </c>
      <c r="AB39" s="45">
        <v>410</v>
      </c>
    </row>
    <row r="40" spans="2:28" x14ac:dyDescent="0.25">
      <c r="B40" s="5">
        <f t="shared" si="6"/>
        <v>17</v>
      </c>
      <c r="C40" s="26">
        <v>998.7</v>
      </c>
      <c r="D40" s="28">
        <f t="shared" si="5"/>
        <v>1.139E-6</v>
      </c>
      <c r="E40" s="26">
        <v>1.139</v>
      </c>
      <c r="L40" s="10"/>
      <c r="M40" s="10"/>
      <c r="N40" s="26">
        <f t="shared" si="8"/>
        <v>9.5500000000000002E-2</v>
      </c>
      <c r="O40" s="37">
        <f t="shared" si="9"/>
        <v>3.235924008452868</v>
      </c>
      <c r="P40" s="37" t="e">
        <f t="shared" si="10"/>
        <v>#REF!</v>
      </c>
      <c r="Q40" s="37" t="e">
        <f t="shared" si="7"/>
        <v>#REF!</v>
      </c>
      <c r="W40">
        <f t="shared" si="2"/>
        <v>36</v>
      </c>
      <c r="X40" s="26" t="s">
        <v>126</v>
      </c>
      <c r="Y40" s="26" t="s">
        <v>108</v>
      </c>
      <c r="Z40" s="26">
        <v>100</v>
      </c>
      <c r="AA40" s="42">
        <f t="shared" si="4"/>
        <v>0.37791216754358042</v>
      </c>
      <c r="AB40" s="45">
        <v>650</v>
      </c>
    </row>
    <row r="41" spans="2:28" x14ac:dyDescent="0.25">
      <c r="B41" s="5">
        <f t="shared" si="6"/>
        <v>18</v>
      </c>
      <c r="C41" s="26">
        <v>998.5</v>
      </c>
      <c r="D41" s="28">
        <f t="shared" si="5"/>
        <v>1.139E-6</v>
      </c>
      <c r="E41" s="26">
        <v>1.139</v>
      </c>
      <c r="L41" s="10"/>
      <c r="M41" s="10"/>
      <c r="N41" s="26">
        <f t="shared" si="8"/>
        <v>9.5000000000000001E-2</v>
      </c>
      <c r="O41" s="37">
        <f t="shared" si="9"/>
        <v>3.2444284226152509</v>
      </c>
      <c r="P41" s="37" t="e">
        <f t="shared" si="10"/>
        <v>#REF!</v>
      </c>
      <c r="Q41" s="37" t="e">
        <f t="shared" si="7"/>
        <v>#REF!</v>
      </c>
      <c r="W41">
        <f t="shared" si="2"/>
        <v>37</v>
      </c>
      <c r="X41" s="26" t="s">
        <v>127</v>
      </c>
      <c r="Y41" s="26" t="s">
        <v>108</v>
      </c>
      <c r="Z41" s="26">
        <v>125</v>
      </c>
      <c r="AA41" s="42">
        <f t="shared" si="4"/>
        <v>0.27070429617506703</v>
      </c>
      <c r="AB41" s="45">
        <v>1200</v>
      </c>
    </row>
    <row r="42" spans="2:28" x14ac:dyDescent="0.25">
      <c r="B42" s="5">
        <f t="shared" si="6"/>
        <v>19</v>
      </c>
      <c r="C42" s="26">
        <v>998.4</v>
      </c>
      <c r="D42" s="28">
        <f t="shared" si="5"/>
        <v>1.139E-6</v>
      </c>
      <c r="E42" s="26">
        <v>1.139</v>
      </c>
      <c r="L42" s="10"/>
      <c r="M42" s="10"/>
      <c r="N42" s="26">
        <f t="shared" si="8"/>
        <v>9.4500000000000001E-2</v>
      </c>
      <c r="O42" s="37">
        <f t="shared" si="9"/>
        <v>3.253000243161777</v>
      </c>
      <c r="P42" s="37" t="e">
        <f t="shared" si="10"/>
        <v>#REF!</v>
      </c>
      <c r="Q42" s="37" t="e">
        <f t="shared" si="7"/>
        <v>#REF!</v>
      </c>
      <c r="W42">
        <f t="shared" si="2"/>
        <v>38</v>
      </c>
      <c r="X42" s="26" t="s">
        <v>128</v>
      </c>
      <c r="Y42" s="26" t="s">
        <v>108</v>
      </c>
      <c r="Z42" s="26">
        <v>150</v>
      </c>
      <c r="AA42" s="42">
        <f t="shared" si="4"/>
        <v>0.31574949105859812</v>
      </c>
      <c r="AB42" s="45">
        <v>1600</v>
      </c>
    </row>
    <row r="43" spans="2:28" x14ac:dyDescent="0.25">
      <c r="B43" s="5">
        <f t="shared" si="6"/>
        <v>20</v>
      </c>
      <c r="C43" s="26">
        <v>998.2</v>
      </c>
      <c r="D43" s="28">
        <f t="shared" si="5"/>
        <v>1.004E-6</v>
      </c>
      <c r="E43" s="30">
        <v>1.004</v>
      </c>
      <c r="L43" s="10"/>
      <c r="M43" s="10"/>
      <c r="N43" s="26">
        <f t="shared" si="8"/>
        <v>9.4E-2</v>
      </c>
      <c r="O43" s="37">
        <f t="shared" si="9"/>
        <v>3.2616403652672115</v>
      </c>
      <c r="P43" s="37" t="e">
        <f t="shared" si="10"/>
        <v>#REF!</v>
      </c>
      <c r="Q43" s="37" t="e">
        <f t="shared" si="7"/>
        <v>#REF!</v>
      </c>
      <c r="W43">
        <f t="shared" si="2"/>
        <v>39</v>
      </c>
      <c r="X43" s="26" t="s">
        <v>133</v>
      </c>
      <c r="Y43" s="26" t="s">
        <v>108</v>
      </c>
      <c r="Z43" s="26">
        <v>200</v>
      </c>
      <c r="AA43" s="42">
        <f t="shared" si="4"/>
        <v>0.24948107935494171</v>
      </c>
      <c r="AB43" s="45">
        <v>3200</v>
      </c>
    </row>
    <row r="44" spans="2:28" x14ac:dyDescent="0.25">
      <c r="B44" s="5">
        <f t="shared" si="6"/>
        <v>21</v>
      </c>
      <c r="C44" s="26">
        <v>997.9</v>
      </c>
      <c r="D44" s="28">
        <f t="shared" si="5"/>
        <v>1.004E-6</v>
      </c>
      <c r="E44" s="26">
        <v>1.004</v>
      </c>
      <c r="L44" s="10"/>
      <c r="M44" s="10"/>
      <c r="N44" s="26">
        <f t="shared" si="8"/>
        <v>9.35E-2</v>
      </c>
      <c r="O44" s="37">
        <f t="shared" si="9"/>
        <v>3.2703497008386426</v>
      </c>
      <c r="P44" s="37" t="e">
        <f t="shared" si="10"/>
        <v>#REF!</v>
      </c>
      <c r="Q44" s="37" t="e">
        <f t="shared" si="7"/>
        <v>#REF!</v>
      </c>
      <c r="W44">
        <f t="shared" si="2"/>
        <v>40</v>
      </c>
      <c r="X44" s="26" t="s">
        <v>134</v>
      </c>
      <c r="Y44" s="26" t="s">
        <v>108</v>
      </c>
      <c r="Z44" s="26">
        <v>250</v>
      </c>
      <c r="AA44" s="42">
        <f t="shared" si="4"/>
        <v>0.2138898142617813</v>
      </c>
      <c r="AB44" s="45">
        <v>5400</v>
      </c>
    </row>
    <row r="45" spans="2:28" x14ac:dyDescent="0.25">
      <c r="B45" s="5">
        <f t="shared" si="6"/>
        <v>22</v>
      </c>
      <c r="C45" s="26">
        <v>997.7</v>
      </c>
      <c r="D45" s="28">
        <f t="shared" si="5"/>
        <v>1.004E-6</v>
      </c>
      <c r="E45" s="26">
        <v>1.004</v>
      </c>
      <c r="L45" s="10"/>
      <c r="M45" s="10"/>
      <c r="N45" s="26">
        <f t="shared" si="8"/>
        <v>9.2999999999999999E-2</v>
      </c>
      <c r="O45" s="37">
        <f t="shared" si="9"/>
        <v>3.2791291789197645</v>
      </c>
      <c r="P45" s="37" t="e">
        <f t="shared" si="10"/>
        <v>#REF!</v>
      </c>
      <c r="Q45" s="37" t="e">
        <f t="shared" si="7"/>
        <v>#REF!</v>
      </c>
      <c r="W45">
        <f t="shared" si="2"/>
        <v>41</v>
      </c>
      <c r="X45" s="26" t="s">
        <v>113</v>
      </c>
      <c r="Y45" s="26" t="s">
        <v>110</v>
      </c>
      <c r="Z45" s="26"/>
      <c r="AA45" s="26">
        <v>0.5</v>
      </c>
      <c r="AB45" s="10"/>
    </row>
    <row r="46" spans="2:28" x14ac:dyDescent="0.25">
      <c r="B46" s="5">
        <f t="shared" si="6"/>
        <v>23</v>
      </c>
      <c r="C46" s="26">
        <v>997.5</v>
      </c>
      <c r="D46" s="28">
        <f t="shared" si="5"/>
        <v>1.004E-6</v>
      </c>
      <c r="E46" s="26">
        <v>1.004</v>
      </c>
      <c r="L46" s="10"/>
      <c r="M46" s="10"/>
      <c r="N46" s="26">
        <f t="shared" si="8"/>
        <v>9.2499999999999999E-2</v>
      </c>
      <c r="O46" s="37">
        <f t="shared" si="9"/>
        <v>3.2879797461071463</v>
      </c>
      <c r="P46" s="37" t="e">
        <f t="shared" si="10"/>
        <v>#REF!</v>
      </c>
      <c r="Q46" s="37" t="e">
        <f t="shared" si="7"/>
        <v>#REF!</v>
      </c>
      <c r="W46">
        <f t="shared" si="2"/>
        <v>42</v>
      </c>
      <c r="X46" s="26" t="s">
        <v>116</v>
      </c>
      <c r="Y46" s="26" t="s">
        <v>110</v>
      </c>
      <c r="Z46" s="26"/>
      <c r="AA46" s="26">
        <v>0.5</v>
      </c>
      <c r="AB46" s="10"/>
    </row>
    <row r="47" spans="2:28" x14ac:dyDescent="0.25">
      <c r="B47" s="5">
        <f t="shared" si="6"/>
        <v>24</v>
      </c>
      <c r="C47" s="26">
        <v>997.2</v>
      </c>
      <c r="D47" s="28">
        <f t="shared" si="5"/>
        <v>1.004E-6</v>
      </c>
      <c r="E47" s="26">
        <v>1.004</v>
      </c>
      <c r="L47" s="10"/>
      <c r="M47" s="10"/>
      <c r="N47" s="26">
        <f t="shared" si="8"/>
        <v>9.1999999999999998E-2</v>
      </c>
      <c r="O47" s="37">
        <f t="shared" si="9"/>
        <v>3.2969023669789346</v>
      </c>
      <c r="P47" s="37" t="e">
        <f t="shared" si="10"/>
        <v>#REF!</v>
      </c>
      <c r="Q47" s="37" t="e">
        <f t="shared" si="7"/>
        <v>#REF!</v>
      </c>
      <c r="W47">
        <f t="shared" si="2"/>
        <v>43</v>
      </c>
      <c r="X47" s="26" t="s">
        <v>118</v>
      </c>
      <c r="Y47" s="26" t="s">
        <v>110</v>
      </c>
      <c r="Z47" s="26"/>
      <c r="AA47" s="26">
        <v>0.5</v>
      </c>
      <c r="AB47" s="10"/>
    </row>
    <row r="48" spans="2:28" x14ac:dyDescent="0.25">
      <c r="B48" s="5">
        <f t="shared" si="6"/>
        <v>25</v>
      </c>
      <c r="C48" s="26">
        <v>997</v>
      </c>
      <c r="D48" s="28">
        <f t="shared" si="5"/>
        <v>8.9299999999999996E-7</v>
      </c>
      <c r="E48" s="30">
        <v>0.89300000000000002</v>
      </c>
      <c r="L48" s="10"/>
      <c r="M48" s="10"/>
      <c r="N48" s="26">
        <f t="shared" si="8"/>
        <v>9.1499999999999998E-2</v>
      </c>
      <c r="O48" s="37">
        <f t="shared" si="9"/>
        <v>3.3058980245364316</v>
      </c>
      <c r="P48" s="37" t="e">
        <f t="shared" si="10"/>
        <v>#REF!</v>
      </c>
      <c r="Q48" s="37" t="e">
        <f t="shared" si="7"/>
        <v>#REF!</v>
      </c>
      <c r="W48">
        <f t="shared" si="2"/>
        <v>44</v>
      </c>
      <c r="X48" s="26" t="s">
        <v>123</v>
      </c>
      <c r="Y48" s="26" t="s">
        <v>110</v>
      </c>
      <c r="Z48" s="26"/>
      <c r="AA48" s="26">
        <v>0.5</v>
      </c>
      <c r="AB48" s="10"/>
    </row>
    <row r="49" spans="2:28" x14ac:dyDescent="0.25">
      <c r="B49" s="5">
        <f t="shared" si="6"/>
        <v>26</v>
      </c>
      <c r="C49" s="26">
        <v>996.7</v>
      </c>
      <c r="D49" s="28">
        <f t="shared" si="5"/>
        <v>8.9299999999999996E-7</v>
      </c>
      <c r="E49" s="26">
        <v>0.89300000000000002</v>
      </c>
      <c r="L49" s="10"/>
      <c r="M49" s="10"/>
      <c r="N49" s="26">
        <f t="shared" si="8"/>
        <v>9.0999999999999998E-2</v>
      </c>
      <c r="O49" s="37">
        <f t="shared" si="9"/>
        <v>3.3149677206589794</v>
      </c>
      <c r="P49" s="37" t="e">
        <f t="shared" si="10"/>
        <v>#REF!</v>
      </c>
      <c r="Q49" s="37" t="e">
        <f t="shared" si="7"/>
        <v>#REF!</v>
      </c>
      <c r="W49">
        <f t="shared" si="2"/>
        <v>45</v>
      </c>
      <c r="X49" s="26" t="s">
        <v>125</v>
      </c>
      <c r="Y49" s="26" t="s">
        <v>110</v>
      </c>
      <c r="Z49" s="26"/>
      <c r="AA49" s="26">
        <v>0.5</v>
      </c>
      <c r="AB49" s="10"/>
    </row>
    <row r="50" spans="2:28" x14ac:dyDescent="0.25">
      <c r="B50" s="5">
        <f t="shared" si="6"/>
        <v>27</v>
      </c>
      <c r="C50" s="26">
        <v>996.4</v>
      </c>
      <c r="D50" s="28">
        <f t="shared" si="5"/>
        <v>8.9299999999999996E-7</v>
      </c>
      <c r="E50" s="26">
        <v>0.89300000000000002</v>
      </c>
      <c r="L50" s="10"/>
      <c r="M50" s="10"/>
      <c r="N50" s="26">
        <f t="shared" si="8"/>
        <v>9.0499999999999997E-2</v>
      </c>
      <c r="O50" s="37">
        <f t="shared" si="9"/>
        <v>3.3241124765726684</v>
      </c>
      <c r="P50" s="37" t="e">
        <f t="shared" si="10"/>
        <v>#REF!</v>
      </c>
      <c r="Q50" s="37" t="e">
        <f t="shared" si="7"/>
        <v>#REF!</v>
      </c>
      <c r="W50">
        <f t="shared" si="2"/>
        <v>46</v>
      </c>
      <c r="X50" s="26" t="s">
        <v>126</v>
      </c>
      <c r="Y50" s="26" t="s">
        <v>110</v>
      </c>
      <c r="Z50" s="26"/>
      <c r="AA50" s="26">
        <v>0.5</v>
      </c>
      <c r="AB50" s="10"/>
    </row>
    <row r="51" spans="2:28" x14ac:dyDescent="0.25">
      <c r="B51" s="5">
        <f t="shared" si="6"/>
        <v>28</v>
      </c>
      <c r="C51" s="26">
        <v>996.1</v>
      </c>
      <c r="D51" s="28">
        <f t="shared" si="5"/>
        <v>8.9299999999999996E-7</v>
      </c>
      <c r="E51" s="26">
        <v>0.89300000000000002</v>
      </c>
      <c r="L51" s="10"/>
      <c r="M51" s="10"/>
      <c r="N51" s="26">
        <f t="shared" si="8"/>
        <v>0.09</v>
      </c>
      <c r="O51" s="37">
        <f t="shared" si="9"/>
        <v>3.3333333333333335</v>
      </c>
      <c r="P51" s="37" t="e">
        <f t="shared" si="10"/>
        <v>#REF!</v>
      </c>
      <c r="Q51" s="37" t="e">
        <f t="shared" si="7"/>
        <v>#REF!</v>
      </c>
      <c r="W51">
        <f t="shared" si="2"/>
        <v>47</v>
      </c>
      <c r="X51" s="26" t="s">
        <v>127</v>
      </c>
      <c r="Y51" s="26" t="s">
        <v>110</v>
      </c>
      <c r="Z51" s="26"/>
      <c r="AA51" s="26">
        <v>0.5</v>
      </c>
      <c r="AB51" s="10"/>
    </row>
    <row r="52" spans="2:28" x14ac:dyDescent="0.25">
      <c r="B52" s="5">
        <f t="shared" si="6"/>
        <v>29</v>
      </c>
      <c r="C52" s="26">
        <v>995.8</v>
      </c>
      <c r="D52" s="28">
        <f t="shared" si="5"/>
        <v>8.9299999999999996E-7</v>
      </c>
      <c r="E52" s="26">
        <v>0.89300000000000002</v>
      </c>
      <c r="L52" s="10"/>
      <c r="M52" s="10"/>
      <c r="N52" s="26">
        <f t="shared" si="8"/>
        <v>8.9499999999999996E-2</v>
      </c>
      <c r="O52" s="37">
        <f t="shared" si="9"/>
        <v>3.342631352324378</v>
      </c>
      <c r="P52" s="37" t="e">
        <f t="shared" si="10"/>
        <v>#REF!</v>
      </c>
      <c r="Q52" s="37" t="e">
        <f t="shared" si="7"/>
        <v>#REF!</v>
      </c>
      <c r="W52">
        <f t="shared" si="2"/>
        <v>48</v>
      </c>
      <c r="X52" s="26" t="s">
        <v>128</v>
      </c>
      <c r="Y52" s="26" t="s">
        <v>110</v>
      </c>
      <c r="Z52" s="26"/>
      <c r="AA52" s="26">
        <v>0.5</v>
      </c>
      <c r="AB52" s="10"/>
    </row>
    <row r="53" spans="2:28" x14ac:dyDescent="0.25">
      <c r="B53" s="5">
        <f t="shared" si="6"/>
        <v>30</v>
      </c>
      <c r="C53" s="26">
        <v>995.6</v>
      </c>
      <c r="D53" s="28">
        <f t="shared" si="5"/>
        <v>8.0100000000000004E-7</v>
      </c>
      <c r="E53" s="30">
        <v>0.80100000000000005</v>
      </c>
      <c r="L53" s="10"/>
      <c r="M53" s="10"/>
      <c r="N53" s="26">
        <f t="shared" si="8"/>
        <v>8.8999999999999996E-2</v>
      </c>
      <c r="O53" s="37">
        <f t="shared" si="9"/>
        <v>3.3520076157699545</v>
      </c>
      <c r="P53" s="37" t="e">
        <f t="shared" si="10"/>
        <v>#REF!</v>
      </c>
      <c r="Q53" s="37" t="e">
        <f t="shared" si="7"/>
        <v>#REF!</v>
      </c>
      <c r="W53">
        <f t="shared" si="2"/>
        <v>49</v>
      </c>
      <c r="X53" s="26" t="s">
        <v>133</v>
      </c>
      <c r="Y53" s="26" t="s">
        <v>110</v>
      </c>
      <c r="Z53" s="26"/>
      <c r="AA53" s="26">
        <v>0.5</v>
      </c>
      <c r="AB53" s="10"/>
    </row>
    <row r="54" spans="2:28" x14ac:dyDescent="0.25">
      <c r="B54" s="5">
        <f t="shared" si="6"/>
        <v>31</v>
      </c>
      <c r="C54" s="26">
        <v>995.2</v>
      </c>
      <c r="D54" s="28">
        <f t="shared" si="5"/>
        <v>8.0100000000000004E-7</v>
      </c>
      <c r="E54" s="26">
        <v>0.80100000000000005</v>
      </c>
      <c r="L54" s="10"/>
      <c r="M54" s="10"/>
      <c r="N54" s="26">
        <f t="shared" si="8"/>
        <v>8.8499999999999995E-2</v>
      </c>
      <c r="O54" s="37">
        <f t="shared" si="9"/>
        <v>3.3614632272640721</v>
      </c>
      <c r="P54" s="37" t="e">
        <f t="shared" si="10"/>
        <v>#REF!</v>
      </c>
      <c r="Q54" s="37" t="e">
        <f t="shared" si="7"/>
        <v>#REF!</v>
      </c>
      <c r="W54">
        <f t="shared" si="2"/>
        <v>50</v>
      </c>
      <c r="X54" s="26" t="s">
        <v>107</v>
      </c>
      <c r="Y54" s="26" t="s">
        <v>114</v>
      </c>
      <c r="Z54" s="26" t="s">
        <v>114</v>
      </c>
      <c r="AA54" s="26">
        <v>3</v>
      </c>
      <c r="AB54" s="10"/>
    </row>
    <row r="55" spans="2:28" x14ac:dyDescent="0.25">
      <c r="B55" s="5">
        <f t="shared" si="6"/>
        <v>32</v>
      </c>
      <c r="C55" s="26">
        <v>994.9</v>
      </c>
      <c r="D55" s="28">
        <f t="shared" si="5"/>
        <v>8.0100000000000004E-7</v>
      </c>
      <c r="E55" s="26">
        <v>0.80100000000000005</v>
      </c>
      <c r="L55" s="10"/>
      <c r="M55" s="10"/>
      <c r="N55" s="26">
        <f t="shared" si="8"/>
        <v>8.7999999999999995E-2</v>
      </c>
      <c r="O55" s="37">
        <f t="shared" si="9"/>
        <v>3.3709993123162105</v>
      </c>
      <c r="P55" s="37" t="e">
        <f t="shared" si="10"/>
        <v>#REF!</v>
      </c>
      <c r="Q55" s="37" t="e">
        <f t="shared" si="7"/>
        <v>#REF!</v>
      </c>
      <c r="W55">
        <f t="shared" si="2"/>
        <v>51</v>
      </c>
      <c r="X55" s="26" t="s">
        <v>109</v>
      </c>
      <c r="Y55" s="26" t="s">
        <v>114</v>
      </c>
      <c r="Z55" s="26" t="s">
        <v>114</v>
      </c>
      <c r="AA55" s="26">
        <v>3</v>
      </c>
      <c r="AB55" s="10"/>
    </row>
    <row r="56" spans="2:28" x14ac:dyDescent="0.25">
      <c r="B56" s="5">
        <f t="shared" si="6"/>
        <v>33</v>
      </c>
      <c r="C56" s="26">
        <v>994.6</v>
      </c>
      <c r="D56" s="28">
        <f t="shared" si="5"/>
        <v>8.0100000000000004E-7</v>
      </c>
      <c r="E56" s="26">
        <v>0.80100000000000005</v>
      </c>
      <c r="L56" s="10"/>
      <c r="M56" s="10"/>
      <c r="N56" s="26">
        <f t="shared" si="8"/>
        <v>8.7499999999999994E-2</v>
      </c>
      <c r="O56" s="37">
        <f t="shared" si="9"/>
        <v>3.3806170189140663</v>
      </c>
      <c r="P56" s="37" t="e">
        <f t="shared" si="10"/>
        <v>#REF!</v>
      </c>
      <c r="Q56" s="37" t="e">
        <f t="shared" si="7"/>
        <v>#REF!</v>
      </c>
      <c r="W56">
        <f t="shared" si="2"/>
        <v>52</v>
      </c>
      <c r="X56" s="26" t="s">
        <v>111</v>
      </c>
      <c r="Y56" s="26" t="s">
        <v>114</v>
      </c>
      <c r="Z56" s="26" t="s">
        <v>114</v>
      </c>
      <c r="AA56" s="26">
        <v>3</v>
      </c>
      <c r="AB56" s="10"/>
    </row>
    <row r="57" spans="2:28" x14ac:dyDescent="0.25">
      <c r="B57" s="5">
        <f t="shared" si="6"/>
        <v>34</v>
      </c>
      <c r="C57" s="26">
        <v>994.2</v>
      </c>
      <c r="D57" s="28">
        <f t="shared" si="5"/>
        <v>8.0100000000000004E-7</v>
      </c>
      <c r="E57" s="26">
        <v>0.80100000000000005</v>
      </c>
      <c r="L57" s="10"/>
      <c r="M57" s="10"/>
      <c r="N57" s="26">
        <f t="shared" si="8"/>
        <v>8.6999999999999994E-2</v>
      </c>
      <c r="O57" s="37">
        <f t="shared" si="9"/>
        <v>3.3903175181040521</v>
      </c>
      <c r="P57" s="37" t="e">
        <f t="shared" si="10"/>
        <v>#REF!</v>
      </c>
      <c r="Q57" s="37" t="e">
        <f t="shared" si="7"/>
        <v>#REF!</v>
      </c>
      <c r="W57">
        <f t="shared" si="2"/>
        <v>53</v>
      </c>
      <c r="X57" s="26" t="s">
        <v>113</v>
      </c>
      <c r="Y57" s="26" t="s">
        <v>114</v>
      </c>
      <c r="Z57" s="26" t="s">
        <v>114</v>
      </c>
      <c r="AA57" s="26">
        <v>3</v>
      </c>
      <c r="AB57" s="10"/>
    </row>
    <row r="58" spans="2:28" x14ac:dyDescent="0.25">
      <c r="B58" s="5">
        <f t="shared" si="6"/>
        <v>35</v>
      </c>
      <c r="C58" s="26">
        <v>993.9</v>
      </c>
      <c r="D58" s="28">
        <f t="shared" si="5"/>
        <v>7.2399999999999997E-7</v>
      </c>
      <c r="E58" s="30">
        <v>0.72399999999999998</v>
      </c>
      <c r="L58" s="10"/>
      <c r="M58" s="10"/>
      <c r="N58" s="26">
        <f t="shared" si="8"/>
        <v>8.6499999999999994E-2</v>
      </c>
      <c r="O58" s="37">
        <f t="shared" si="9"/>
        <v>3.4001020045902295</v>
      </c>
      <c r="P58" s="37" t="e">
        <f t="shared" si="10"/>
        <v>#REF!</v>
      </c>
      <c r="Q58" s="37" t="e">
        <f t="shared" si="7"/>
        <v>#REF!</v>
      </c>
      <c r="W58">
        <f t="shared" si="2"/>
        <v>54</v>
      </c>
      <c r="X58" s="26" t="s">
        <v>116</v>
      </c>
      <c r="Y58" s="26" t="s">
        <v>114</v>
      </c>
      <c r="Z58" s="26" t="s">
        <v>114</v>
      </c>
      <c r="AA58" s="26">
        <v>3</v>
      </c>
      <c r="AB58" s="10"/>
    </row>
    <row r="59" spans="2:28" x14ac:dyDescent="0.25">
      <c r="B59" s="5">
        <f t="shared" si="6"/>
        <v>36</v>
      </c>
      <c r="C59" s="26">
        <v>993.5</v>
      </c>
      <c r="D59" s="28">
        <f t="shared" si="5"/>
        <v>7.2399999999999997E-7</v>
      </c>
      <c r="E59" s="26">
        <v>0.72399999999999998</v>
      </c>
      <c r="L59" s="10"/>
      <c r="M59" s="10"/>
      <c r="N59" s="26">
        <f t="shared" si="8"/>
        <v>8.5999999999999993E-2</v>
      </c>
      <c r="O59" s="37">
        <f t="shared" si="9"/>
        <v>3.4099716973523679</v>
      </c>
      <c r="P59" s="37" t="e">
        <f t="shared" si="10"/>
        <v>#REF!</v>
      </c>
      <c r="Q59" s="37" t="e">
        <f t="shared" si="7"/>
        <v>#REF!</v>
      </c>
      <c r="W59">
        <f t="shared" si="2"/>
        <v>55</v>
      </c>
      <c r="X59" s="26" t="s">
        <v>118</v>
      </c>
      <c r="Y59" s="26" t="s">
        <v>114</v>
      </c>
      <c r="Z59" s="26" t="s">
        <v>114</v>
      </c>
      <c r="AA59" s="26">
        <v>3</v>
      </c>
      <c r="AB59" s="10"/>
    </row>
    <row r="60" spans="2:28" x14ac:dyDescent="0.25">
      <c r="B60" s="5">
        <f t="shared" si="6"/>
        <v>37</v>
      </c>
      <c r="C60" s="26">
        <v>993.2</v>
      </c>
      <c r="D60" s="28">
        <f t="shared" si="5"/>
        <v>7.2399999999999997E-7</v>
      </c>
      <c r="E60" s="26">
        <v>0.72399999999999998</v>
      </c>
      <c r="L60" s="10"/>
      <c r="M60" s="10"/>
      <c r="N60" s="26">
        <f t="shared" si="8"/>
        <v>8.5499999999999993E-2</v>
      </c>
      <c r="O60" s="37">
        <f t="shared" si="9"/>
        <v>3.4199278402838469</v>
      </c>
      <c r="P60" s="37" t="e">
        <f t="shared" si="10"/>
        <v>#REF!</v>
      </c>
      <c r="Q60" s="37" t="e">
        <f t="shared" si="7"/>
        <v>#REF!</v>
      </c>
      <c r="W60">
        <f t="shared" si="2"/>
        <v>56</v>
      </c>
      <c r="X60" s="26" t="s">
        <v>123</v>
      </c>
      <c r="Y60" s="26" t="s">
        <v>114</v>
      </c>
      <c r="Z60" s="26" t="s">
        <v>114</v>
      </c>
      <c r="AA60" s="26">
        <v>3</v>
      </c>
      <c r="AB60" s="10"/>
    </row>
    <row r="61" spans="2:28" x14ac:dyDescent="0.25">
      <c r="B61" s="5">
        <f t="shared" si="6"/>
        <v>38</v>
      </c>
      <c r="C61" s="26">
        <v>992.9</v>
      </c>
      <c r="D61" s="28">
        <f t="shared" si="5"/>
        <v>7.2399999999999997E-7</v>
      </c>
      <c r="E61" s="26">
        <v>0.72399999999999998</v>
      </c>
      <c r="L61" s="10"/>
      <c r="M61" s="10"/>
      <c r="N61" s="26">
        <f t="shared" si="8"/>
        <v>8.4999999999999992E-2</v>
      </c>
      <c r="O61" s="37">
        <f t="shared" si="9"/>
        <v>3.4299717028501773</v>
      </c>
      <c r="P61" s="37" t="e">
        <f t="shared" si="10"/>
        <v>#REF!</v>
      </c>
      <c r="Q61" s="37" t="e">
        <f t="shared" si="7"/>
        <v>#REF!</v>
      </c>
      <c r="W61">
        <f t="shared" si="2"/>
        <v>57</v>
      </c>
      <c r="X61" s="26" t="s">
        <v>125</v>
      </c>
      <c r="Y61" s="26" t="s">
        <v>114</v>
      </c>
      <c r="Z61" s="26" t="s">
        <v>114</v>
      </c>
      <c r="AA61" s="26">
        <v>3</v>
      </c>
      <c r="AB61" s="10"/>
    </row>
    <row r="62" spans="2:28" x14ac:dyDescent="0.25">
      <c r="B62" s="5">
        <f t="shared" si="6"/>
        <v>39</v>
      </c>
      <c r="C62" s="26">
        <v>992.6</v>
      </c>
      <c r="D62" s="28">
        <f t="shared" si="5"/>
        <v>7.2399999999999997E-7</v>
      </c>
      <c r="E62" s="26">
        <v>0.72399999999999998</v>
      </c>
      <c r="L62" s="10"/>
      <c r="M62" s="10"/>
      <c r="N62" s="26">
        <f t="shared" si="8"/>
        <v>8.4499999999999992E-2</v>
      </c>
      <c r="O62" s="37">
        <f t="shared" si="9"/>
        <v>3.440104580768907</v>
      </c>
      <c r="P62" s="37" t="e">
        <f t="shared" si="10"/>
        <v>#REF!</v>
      </c>
      <c r="Q62" s="37" t="e">
        <f t="shared" si="7"/>
        <v>#REF!</v>
      </c>
      <c r="W62">
        <f t="shared" si="2"/>
        <v>58</v>
      </c>
      <c r="X62" s="26" t="s">
        <v>126</v>
      </c>
      <c r="Y62" s="26" t="s">
        <v>114</v>
      </c>
      <c r="Z62" s="26" t="s">
        <v>114</v>
      </c>
      <c r="AA62" s="26">
        <v>3</v>
      </c>
      <c r="AB62" s="10"/>
    </row>
    <row r="63" spans="2:28" x14ac:dyDescent="0.25">
      <c r="B63" s="5">
        <f t="shared" si="6"/>
        <v>40</v>
      </c>
      <c r="C63" s="26">
        <v>992.2</v>
      </c>
      <c r="D63" s="28">
        <f t="shared" si="5"/>
        <v>6.5799999999999999E-7</v>
      </c>
      <c r="E63" s="30">
        <v>0.65800000000000003</v>
      </c>
      <c r="L63" s="10"/>
      <c r="M63" s="10"/>
      <c r="N63" s="26">
        <f t="shared" si="8"/>
        <v>8.3999999999999991E-2</v>
      </c>
      <c r="O63" s="37">
        <f t="shared" si="9"/>
        <v>3.4503277967117714</v>
      </c>
      <c r="P63" s="37" t="e">
        <f t="shared" si="10"/>
        <v>#REF!</v>
      </c>
      <c r="Q63" s="37" t="e">
        <f t="shared" si="7"/>
        <v>#REF!</v>
      </c>
      <c r="W63">
        <f t="shared" si="2"/>
        <v>59</v>
      </c>
      <c r="X63" s="26" t="s">
        <v>127</v>
      </c>
      <c r="Y63" s="26" t="s">
        <v>114</v>
      </c>
      <c r="Z63" s="26" t="s">
        <v>114</v>
      </c>
      <c r="AA63" s="26">
        <v>3</v>
      </c>
      <c r="AB63" s="10"/>
    </row>
    <row r="64" spans="2:28" x14ac:dyDescent="0.25">
      <c r="B64" s="5">
        <f t="shared" si="6"/>
        <v>41</v>
      </c>
      <c r="C64" s="26">
        <v>991.8</v>
      </c>
      <c r="D64" s="28">
        <f t="shared" si="5"/>
        <v>6.5799999999999999E-7</v>
      </c>
      <c r="E64" s="26">
        <v>0.65800000000000003</v>
      </c>
      <c r="L64" s="10"/>
      <c r="M64" s="10"/>
      <c r="N64" s="26">
        <f t="shared" si="8"/>
        <v>8.3499999999999991E-2</v>
      </c>
      <c r="O64" s="37">
        <f t="shared" si="9"/>
        <v>3.4606427010299137</v>
      </c>
      <c r="P64" s="37" t="e">
        <f t="shared" si="10"/>
        <v>#REF!</v>
      </c>
      <c r="Q64" s="37" t="e">
        <f t="shared" si="7"/>
        <v>#REF!</v>
      </c>
      <c r="W64">
        <f t="shared" si="2"/>
        <v>60</v>
      </c>
      <c r="X64" s="26" t="s">
        <v>128</v>
      </c>
      <c r="Y64" s="26" t="s">
        <v>114</v>
      </c>
      <c r="Z64" s="26" t="s">
        <v>114</v>
      </c>
      <c r="AA64" s="26">
        <v>3</v>
      </c>
      <c r="AB64" s="10"/>
    </row>
    <row r="65" spans="2:28" x14ac:dyDescent="0.25">
      <c r="B65" s="5">
        <f t="shared" si="6"/>
        <v>42</v>
      </c>
      <c r="C65" s="26">
        <v>991.4</v>
      </c>
      <c r="D65" s="28">
        <f t="shared" si="5"/>
        <v>6.5799999999999999E-7</v>
      </c>
      <c r="E65" s="26">
        <v>0.65800000000000003</v>
      </c>
      <c r="L65" s="10"/>
      <c r="M65" s="10"/>
      <c r="N65" s="26">
        <f t="shared" si="8"/>
        <v>8.299999999999999E-2</v>
      </c>
      <c r="O65" s="37">
        <f t="shared" si="9"/>
        <v>3.4710506725031167</v>
      </c>
      <c r="P65" s="37" t="e">
        <f t="shared" si="10"/>
        <v>#REF!</v>
      </c>
      <c r="Q65" s="37" t="e">
        <f t="shared" si="7"/>
        <v>#REF!</v>
      </c>
      <c r="W65">
        <f t="shared" si="2"/>
        <v>61</v>
      </c>
      <c r="X65" s="26" t="s">
        <v>133</v>
      </c>
      <c r="Y65" s="26" t="s">
        <v>114</v>
      </c>
      <c r="Z65" s="26" t="s">
        <v>114</v>
      </c>
      <c r="AA65" s="26">
        <v>3</v>
      </c>
      <c r="AB65" s="10"/>
    </row>
    <row r="66" spans="2:28" x14ac:dyDescent="0.25">
      <c r="B66" s="5">
        <f t="shared" si="6"/>
        <v>43</v>
      </c>
      <c r="C66" s="26">
        <v>991</v>
      </c>
      <c r="D66" s="28">
        <f t="shared" si="5"/>
        <v>6.5799999999999999E-7</v>
      </c>
      <c r="E66" s="26">
        <v>0.65800000000000003</v>
      </c>
      <c r="L66" s="10"/>
      <c r="M66" s="10"/>
      <c r="N66" s="26">
        <f t="shared" si="8"/>
        <v>8.249999999999999E-2</v>
      </c>
      <c r="O66" s="37">
        <f t="shared" si="9"/>
        <v>3.4815531191139568</v>
      </c>
      <c r="P66" s="37" t="e">
        <f t="shared" si="10"/>
        <v>#REF!</v>
      </c>
      <c r="Q66" s="37" t="e">
        <f t="shared" si="7"/>
        <v>#REF!</v>
      </c>
      <c r="W66">
        <f t="shared" si="2"/>
        <v>62</v>
      </c>
      <c r="X66" s="26" t="s">
        <v>107</v>
      </c>
      <c r="Y66" s="26" t="s">
        <v>117</v>
      </c>
      <c r="Z66" s="26">
        <v>6</v>
      </c>
      <c r="AA66" s="26">
        <v>6</v>
      </c>
      <c r="AB66" s="10"/>
    </row>
    <row r="67" spans="2:28" x14ac:dyDescent="0.25">
      <c r="B67" s="5">
        <f t="shared" si="6"/>
        <v>44</v>
      </c>
      <c r="C67" s="26">
        <v>990.6</v>
      </c>
      <c r="D67" s="28">
        <f t="shared" si="5"/>
        <v>6.5799999999999999E-7</v>
      </c>
      <c r="E67" s="26">
        <v>0.65800000000000003</v>
      </c>
      <c r="L67" s="10"/>
      <c r="M67" s="10"/>
      <c r="N67" s="26">
        <f t="shared" si="8"/>
        <v>8.199999999999999E-2</v>
      </c>
      <c r="O67" s="37">
        <f t="shared" si="9"/>
        <v>3.4921514788478909</v>
      </c>
      <c r="P67" s="37" t="e">
        <f t="shared" si="10"/>
        <v>#REF!</v>
      </c>
      <c r="Q67" s="37" t="e">
        <f t="shared" si="7"/>
        <v>#REF!</v>
      </c>
      <c r="W67">
        <f t="shared" si="2"/>
        <v>63</v>
      </c>
      <c r="X67" s="26" t="s">
        <v>109</v>
      </c>
      <c r="Y67" s="26" t="s">
        <v>117</v>
      </c>
      <c r="Z67" s="26">
        <v>6</v>
      </c>
      <c r="AA67" s="26">
        <v>6</v>
      </c>
      <c r="AB67" s="10"/>
    </row>
    <row r="68" spans="2:28" x14ac:dyDescent="0.25">
      <c r="B68" s="5">
        <f t="shared" si="6"/>
        <v>45</v>
      </c>
      <c r="C68" s="26">
        <v>990.2</v>
      </c>
      <c r="D68" s="28">
        <f t="shared" si="5"/>
        <v>6.0199999999999991E-7</v>
      </c>
      <c r="E68" s="30">
        <v>0.60199999999999998</v>
      </c>
      <c r="L68" s="10"/>
      <c r="M68" s="10"/>
      <c r="N68" s="26">
        <f t="shared" si="8"/>
        <v>8.1499999999999989E-2</v>
      </c>
      <c r="O68" s="37">
        <f t="shared" si="9"/>
        <v>3.5028472205202941</v>
      </c>
      <c r="P68" s="37" t="e">
        <f t="shared" si="10"/>
        <v>#REF!</v>
      </c>
      <c r="Q68" s="37" t="e">
        <f t="shared" si="7"/>
        <v>#REF!</v>
      </c>
      <c r="W68">
        <f t="shared" si="2"/>
        <v>64</v>
      </c>
      <c r="X68" s="26" t="s">
        <v>111</v>
      </c>
      <c r="Y68" s="26" t="s">
        <v>117</v>
      </c>
      <c r="Z68" s="26">
        <v>6</v>
      </c>
      <c r="AA68" s="26">
        <v>6</v>
      </c>
      <c r="AB68" s="10"/>
    </row>
    <row r="69" spans="2:28" x14ac:dyDescent="0.25">
      <c r="B69" s="5">
        <f t="shared" si="6"/>
        <v>46</v>
      </c>
      <c r="C69" s="26">
        <v>989.8</v>
      </c>
      <c r="D69" s="28">
        <f t="shared" si="5"/>
        <v>6.0199999999999991E-7</v>
      </c>
      <c r="E69" s="26">
        <v>0.60199999999999998</v>
      </c>
      <c r="L69" s="10"/>
      <c r="M69" s="10"/>
      <c r="N69" s="26">
        <f t="shared" si="8"/>
        <v>8.0999999999999989E-2</v>
      </c>
      <c r="O69" s="37">
        <f t="shared" si="9"/>
        <v>3.513641844631533</v>
      </c>
      <c r="P69" s="37" t="e">
        <f t="shared" si="10"/>
        <v>#REF!</v>
      </c>
      <c r="Q69" s="37" t="e">
        <f t="shared" si="7"/>
        <v>#REF!</v>
      </c>
      <c r="W69">
        <f t="shared" si="2"/>
        <v>65</v>
      </c>
      <c r="X69" s="26" t="s">
        <v>113</v>
      </c>
      <c r="Y69" s="26" t="s">
        <v>117</v>
      </c>
      <c r="Z69" s="26">
        <v>6</v>
      </c>
      <c r="AA69" s="26">
        <v>6</v>
      </c>
      <c r="AB69" s="10"/>
    </row>
    <row r="70" spans="2:28" x14ac:dyDescent="0.25">
      <c r="B70" s="5">
        <f t="shared" si="6"/>
        <v>47</v>
      </c>
      <c r="C70" s="26">
        <v>989.3</v>
      </c>
      <c r="D70" s="28">
        <f t="shared" si="5"/>
        <v>6.0199999999999991E-7</v>
      </c>
      <c r="E70" s="26">
        <v>0.60199999999999998</v>
      </c>
      <c r="L70" s="10"/>
      <c r="M70" s="10"/>
      <c r="N70" s="26">
        <f t="shared" si="8"/>
        <v>8.0499999999999988E-2</v>
      </c>
      <c r="O70" s="37">
        <f t="shared" si="9"/>
        <v>3.5245368842512068</v>
      </c>
      <c r="P70" s="37" t="e">
        <f t="shared" si="10"/>
        <v>#REF!</v>
      </c>
      <c r="Q70" s="37" t="e">
        <f t="shared" si="7"/>
        <v>#REF!</v>
      </c>
      <c r="W70">
        <f t="shared" si="2"/>
        <v>66</v>
      </c>
      <c r="X70" s="26" t="s">
        <v>116</v>
      </c>
      <c r="Y70" s="26" t="s">
        <v>117</v>
      </c>
      <c r="Z70" s="26">
        <v>6</v>
      </c>
      <c r="AA70" s="26">
        <v>6</v>
      </c>
      <c r="AB70" s="10"/>
    </row>
    <row r="71" spans="2:28" x14ac:dyDescent="0.25">
      <c r="B71" s="5">
        <f t="shared" si="6"/>
        <v>48</v>
      </c>
      <c r="C71" s="26">
        <v>988.9</v>
      </c>
      <c r="D71" s="28">
        <f t="shared" si="5"/>
        <v>6.0199999999999991E-7</v>
      </c>
      <c r="E71" s="26">
        <v>0.60199999999999998</v>
      </c>
      <c r="L71" s="10"/>
      <c r="M71" s="10"/>
      <c r="N71" s="26">
        <f t="shared" si="8"/>
        <v>7.9999999999999988E-2</v>
      </c>
      <c r="O71" s="37">
        <f t="shared" si="9"/>
        <v>3.5355339059327378</v>
      </c>
      <c r="P71" s="37" t="e">
        <f t="shared" si="10"/>
        <v>#REF!</v>
      </c>
      <c r="Q71" s="37" t="e">
        <f t="shared" si="7"/>
        <v>#REF!</v>
      </c>
      <c r="W71">
        <f t="shared" ref="W71:W116" si="11">W70+1</f>
        <v>67</v>
      </c>
      <c r="X71" s="26" t="s">
        <v>118</v>
      </c>
      <c r="Y71" s="26" t="s">
        <v>117</v>
      </c>
      <c r="Z71" s="26">
        <v>6</v>
      </c>
      <c r="AA71" s="26">
        <v>6</v>
      </c>
      <c r="AB71" s="10"/>
    </row>
    <row r="72" spans="2:28" x14ac:dyDescent="0.25">
      <c r="B72" s="5">
        <f t="shared" si="6"/>
        <v>49</v>
      </c>
      <c r="C72" s="26">
        <v>988.5</v>
      </c>
      <c r="D72" s="28">
        <f t="shared" si="5"/>
        <v>6.0199999999999991E-7</v>
      </c>
      <c r="E72" s="26">
        <v>0.60199999999999998</v>
      </c>
      <c r="L72" s="10"/>
      <c r="M72" s="10"/>
      <c r="N72" s="26">
        <f t="shared" si="8"/>
        <v>7.9499999999999987E-2</v>
      </c>
      <c r="O72" s="37">
        <f t="shared" si="9"/>
        <v>3.5466345106595432</v>
      </c>
      <c r="P72" s="37" t="e">
        <f t="shared" si="10"/>
        <v>#REF!</v>
      </c>
      <c r="Q72" s="37" t="e">
        <f t="shared" si="7"/>
        <v>#REF!</v>
      </c>
      <c r="W72">
        <f t="shared" si="11"/>
        <v>68</v>
      </c>
      <c r="X72" s="26" t="s">
        <v>123</v>
      </c>
      <c r="Y72" s="26" t="s">
        <v>117</v>
      </c>
      <c r="Z72" s="26">
        <v>6</v>
      </c>
      <c r="AA72" s="26">
        <v>6</v>
      </c>
      <c r="AB72" s="10"/>
    </row>
    <row r="73" spans="2:28" x14ac:dyDescent="0.25">
      <c r="B73" s="5">
        <f t="shared" si="6"/>
        <v>50</v>
      </c>
      <c r="C73" s="26">
        <v>988</v>
      </c>
      <c r="D73" s="28">
        <f t="shared" si="5"/>
        <v>5.5400000000000001E-7</v>
      </c>
      <c r="E73" s="30">
        <v>0.55400000000000005</v>
      </c>
      <c r="L73" s="10"/>
      <c r="M73" s="10"/>
      <c r="N73" s="26">
        <f t="shared" si="8"/>
        <v>7.8999999999999987E-2</v>
      </c>
      <c r="O73" s="37">
        <f t="shared" si="9"/>
        <v>3.5578403348241006</v>
      </c>
      <c r="P73" s="37" t="e">
        <f t="shared" si="10"/>
        <v>#REF!</v>
      </c>
      <c r="Q73" s="37" t="e">
        <f t="shared" si="7"/>
        <v>#REF!</v>
      </c>
      <c r="W73">
        <f t="shared" si="11"/>
        <v>69</v>
      </c>
      <c r="X73" s="26" t="s">
        <v>125</v>
      </c>
      <c r="Y73" s="26" t="s">
        <v>117</v>
      </c>
      <c r="Z73" s="26">
        <v>6</v>
      </c>
      <c r="AA73" s="26">
        <v>6</v>
      </c>
      <c r="AB73" s="10"/>
    </row>
    <row r="74" spans="2:28" x14ac:dyDescent="0.25">
      <c r="B74" s="5">
        <f t="shared" si="6"/>
        <v>51</v>
      </c>
      <c r="C74" s="26">
        <v>987.7</v>
      </c>
      <c r="D74" s="28">
        <f t="shared" si="5"/>
        <v>5.5400000000000001E-7</v>
      </c>
      <c r="E74" s="26">
        <v>0.55400000000000005</v>
      </c>
      <c r="L74" s="10"/>
      <c r="M74" s="10"/>
      <c r="N74" s="26">
        <f t="shared" si="8"/>
        <v>7.8499999999999986E-2</v>
      </c>
      <c r="O74" s="37">
        <f t="shared" si="9"/>
        <v>3.5691530512412486</v>
      </c>
      <c r="P74" s="37" t="e">
        <f t="shared" si="10"/>
        <v>#REF!</v>
      </c>
      <c r="Q74" s="37" t="e">
        <f t="shared" si="7"/>
        <v>#REF!</v>
      </c>
      <c r="W74">
        <f t="shared" si="11"/>
        <v>70</v>
      </c>
      <c r="X74" s="26" t="s">
        <v>126</v>
      </c>
      <c r="Y74" s="26" t="s">
        <v>117</v>
      </c>
      <c r="Z74" s="26">
        <v>6</v>
      </c>
      <c r="AA74" s="26">
        <v>6</v>
      </c>
      <c r="AB74" s="10"/>
    </row>
    <row r="75" spans="2:28" x14ac:dyDescent="0.25">
      <c r="B75" s="5">
        <f t="shared" si="6"/>
        <v>52</v>
      </c>
      <c r="C75" s="26">
        <v>987.2</v>
      </c>
      <c r="D75" s="28">
        <f t="shared" si="5"/>
        <v>5.5400000000000001E-7</v>
      </c>
      <c r="E75" s="26">
        <v>0.55400000000000005</v>
      </c>
      <c r="L75" s="10"/>
      <c r="M75" s="10"/>
      <c r="N75" s="26">
        <f t="shared" si="8"/>
        <v>7.7999999999999986E-2</v>
      </c>
      <c r="O75" s="37">
        <f t="shared" si="9"/>
        <v>3.5805743701971644</v>
      </c>
      <c r="P75" s="37" t="e">
        <f t="shared" si="10"/>
        <v>#REF!</v>
      </c>
      <c r="Q75" s="37" t="e">
        <f t="shared" si="7"/>
        <v>#REF!</v>
      </c>
      <c r="W75">
        <f t="shared" si="11"/>
        <v>71</v>
      </c>
      <c r="X75" s="26" t="s">
        <v>127</v>
      </c>
      <c r="Y75" s="26" t="s">
        <v>117</v>
      </c>
      <c r="Z75" s="26">
        <v>6</v>
      </c>
      <c r="AA75" s="26">
        <v>6</v>
      </c>
      <c r="AB75" s="10"/>
    </row>
    <row r="76" spans="2:28" x14ac:dyDescent="0.25">
      <c r="B76" s="5">
        <f t="shared" si="6"/>
        <v>53</v>
      </c>
      <c r="C76" s="26">
        <v>986.7</v>
      </c>
      <c r="D76" s="28">
        <f t="shared" si="5"/>
        <v>5.5400000000000001E-7</v>
      </c>
      <c r="E76" s="26">
        <v>0.55400000000000005</v>
      </c>
      <c r="L76" s="10"/>
      <c r="M76" s="10"/>
      <c r="N76" s="26">
        <f t="shared" si="8"/>
        <v>7.7499999999999986E-2</v>
      </c>
      <c r="O76" s="37">
        <f t="shared" si="9"/>
        <v>3.5921060405354988</v>
      </c>
      <c r="P76" s="37" t="e">
        <f t="shared" si="10"/>
        <v>#REF!</v>
      </c>
      <c r="Q76" s="37" t="e">
        <f t="shared" si="7"/>
        <v>#REF!</v>
      </c>
      <c r="W76">
        <f t="shared" si="11"/>
        <v>72</v>
      </c>
      <c r="X76" s="26" t="s">
        <v>128</v>
      </c>
      <c r="Y76" s="26" t="s">
        <v>117</v>
      </c>
      <c r="Z76" s="26">
        <v>6</v>
      </c>
      <c r="AA76" s="26">
        <v>6</v>
      </c>
      <c r="AB76" s="10"/>
    </row>
    <row r="77" spans="2:28" x14ac:dyDescent="0.25">
      <c r="B77" s="5">
        <f t="shared" si="6"/>
        <v>54</v>
      </c>
      <c r="C77" s="26">
        <v>986.2</v>
      </c>
      <c r="D77" s="28">
        <f t="shared" si="5"/>
        <v>5.5400000000000001E-7</v>
      </c>
      <c r="E77" s="26">
        <v>0.55400000000000005</v>
      </c>
      <c r="L77" s="10"/>
      <c r="M77" s="10"/>
      <c r="N77" s="26">
        <f t="shared" si="8"/>
        <v>7.6999999999999985E-2</v>
      </c>
      <c r="O77" s="37">
        <f t="shared" si="9"/>
        <v>3.6037498507822359</v>
      </c>
      <c r="P77" s="37" t="e">
        <f t="shared" si="10"/>
        <v>#REF!</v>
      </c>
      <c r="Q77" s="37" t="e">
        <f t="shared" si="7"/>
        <v>#REF!</v>
      </c>
      <c r="W77">
        <f t="shared" si="11"/>
        <v>73</v>
      </c>
      <c r="X77" s="26" t="s">
        <v>133</v>
      </c>
      <c r="Y77" s="26" t="s">
        <v>117</v>
      </c>
      <c r="Z77" s="26">
        <v>6</v>
      </c>
      <c r="AA77" s="26">
        <v>6</v>
      </c>
      <c r="AB77" s="10"/>
    </row>
    <row r="78" spans="2:28" x14ac:dyDescent="0.25">
      <c r="B78" s="5">
        <f t="shared" si="6"/>
        <v>55</v>
      </c>
      <c r="C78" s="26">
        <v>985.7</v>
      </c>
      <c r="D78" s="28">
        <f t="shared" si="5"/>
        <v>5.1200000000000003E-7</v>
      </c>
      <c r="E78" s="30">
        <v>0.51200000000000001</v>
      </c>
      <c r="L78" s="10"/>
      <c r="M78" s="10"/>
      <c r="N78" s="26">
        <f t="shared" si="8"/>
        <v>7.6499999999999985E-2</v>
      </c>
      <c r="O78" s="37">
        <f t="shared" si="9"/>
        <v>3.6155076303109364</v>
      </c>
      <c r="P78" s="37" t="e">
        <f t="shared" si="10"/>
        <v>#REF!</v>
      </c>
      <c r="Q78" s="37" t="e">
        <f t="shared" si="7"/>
        <v>#REF!</v>
      </c>
      <c r="W78">
        <f t="shared" si="11"/>
        <v>74</v>
      </c>
      <c r="X78" s="26" t="s">
        <v>134</v>
      </c>
      <c r="Y78" s="26" t="s">
        <v>117</v>
      </c>
      <c r="Z78" s="26">
        <v>6</v>
      </c>
      <c r="AA78" s="26">
        <v>6</v>
      </c>
      <c r="AB78" s="10"/>
    </row>
    <row r="79" spans="2:28" x14ac:dyDescent="0.25">
      <c r="B79" s="5">
        <f t="shared" si="6"/>
        <v>56</v>
      </c>
      <c r="C79" s="26">
        <v>985.2</v>
      </c>
      <c r="D79" s="28">
        <f t="shared" si="5"/>
        <v>5.1200000000000003E-7</v>
      </c>
      <c r="E79" s="26">
        <v>0.51200000000000001</v>
      </c>
      <c r="L79" s="10"/>
      <c r="M79" s="10"/>
      <c r="N79" s="26">
        <f t="shared" si="8"/>
        <v>7.5999999999999984E-2</v>
      </c>
      <c r="O79" s="37">
        <f t="shared" si="9"/>
        <v>3.6273812505500591</v>
      </c>
      <c r="P79" s="37" t="e">
        <f t="shared" si="10"/>
        <v>#REF!</v>
      </c>
      <c r="Q79" s="37" t="e">
        <f t="shared" si="7"/>
        <v>#REF!</v>
      </c>
      <c r="W79">
        <f t="shared" si="11"/>
        <v>75</v>
      </c>
      <c r="X79" s="26" t="s">
        <v>107</v>
      </c>
      <c r="Y79" s="26" t="s">
        <v>119</v>
      </c>
      <c r="Z79" s="26">
        <v>2.9</v>
      </c>
      <c r="AA79" s="26">
        <v>2.9</v>
      </c>
      <c r="AB79" s="10"/>
    </row>
    <row r="80" spans="2:28" x14ac:dyDescent="0.25">
      <c r="B80" s="5">
        <f t="shared" si="6"/>
        <v>57</v>
      </c>
      <c r="C80" s="26">
        <v>984.7</v>
      </c>
      <c r="D80" s="28">
        <f t="shared" si="5"/>
        <v>5.1200000000000003E-7</v>
      </c>
      <c r="E80" s="26">
        <v>0.51200000000000001</v>
      </c>
      <c r="L80" s="10"/>
      <c r="M80" s="10"/>
      <c r="N80" s="26">
        <f t="shared" si="8"/>
        <v>7.5499999999999984E-2</v>
      </c>
      <c r="O80" s="37">
        <f t="shared" si="9"/>
        <v>3.6393726262341954</v>
      </c>
      <c r="P80" s="37" t="e">
        <f t="shared" si="10"/>
        <v>#REF!</v>
      </c>
      <c r="Q80" s="37" t="e">
        <f t="shared" si="7"/>
        <v>#REF!</v>
      </c>
      <c r="W80">
        <f t="shared" si="11"/>
        <v>76</v>
      </c>
      <c r="X80" s="26" t="s">
        <v>109</v>
      </c>
      <c r="Y80" s="26" t="s">
        <v>119</v>
      </c>
      <c r="Z80" s="26">
        <v>2.8</v>
      </c>
      <c r="AA80" s="26">
        <v>2.8</v>
      </c>
      <c r="AB80" s="10"/>
    </row>
    <row r="81" spans="2:28" x14ac:dyDescent="0.25">
      <c r="B81" s="5">
        <f t="shared" si="6"/>
        <v>58</v>
      </c>
      <c r="C81" s="26">
        <v>984.3</v>
      </c>
      <c r="D81" s="28">
        <f t="shared" si="5"/>
        <v>5.1200000000000003E-7</v>
      </c>
      <c r="E81" s="26">
        <v>0.51200000000000001</v>
      </c>
      <c r="L81" s="10"/>
      <c r="M81" s="10"/>
      <c r="N81" s="26">
        <f t="shared" si="8"/>
        <v>7.4999999999999983E-2</v>
      </c>
      <c r="O81" s="37">
        <f t="shared" si="9"/>
        <v>3.6514837167011076</v>
      </c>
      <c r="P81" s="37" t="e">
        <f t="shared" si="10"/>
        <v>#REF!</v>
      </c>
      <c r="Q81" s="37" t="e">
        <f t="shared" si="7"/>
        <v>#REF!</v>
      </c>
      <c r="W81">
        <f t="shared" si="11"/>
        <v>77</v>
      </c>
      <c r="X81" s="26" t="s">
        <v>111</v>
      </c>
      <c r="Y81" s="26" t="s">
        <v>119</v>
      </c>
      <c r="Z81" s="26">
        <v>2.7</v>
      </c>
      <c r="AA81" s="26">
        <v>2.7</v>
      </c>
      <c r="AB81" s="10"/>
    </row>
    <row r="82" spans="2:28" x14ac:dyDescent="0.25">
      <c r="B82" s="5">
        <f t="shared" si="6"/>
        <v>59</v>
      </c>
      <c r="C82" s="26">
        <v>983.7</v>
      </c>
      <c r="D82" s="28">
        <f t="shared" si="5"/>
        <v>5.1200000000000003E-7</v>
      </c>
      <c r="E82" s="26">
        <v>0.51200000000000001</v>
      </c>
      <c r="L82" s="10"/>
      <c r="M82" s="10"/>
      <c r="N82" s="26">
        <f t="shared" si="8"/>
        <v>7.4499999999999983E-2</v>
      </c>
      <c r="O82" s="37">
        <f t="shared" si="9"/>
        <v>3.6637165272365588</v>
      </c>
      <c r="P82" s="37" t="e">
        <f t="shared" si="10"/>
        <v>#REF!</v>
      </c>
      <c r="Q82" s="37" t="e">
        <f t="shared" si="7"/>
        <v>#REF!</v>
      </c>
      <c r="W82">
        <f t="shared" si="11"/>
        <v>78</v>
      </c>
      <c r="X82" s="26" t="s">
        <v>113</v>
      </c>
      <c r="Y82" s="26" t="s">
        <v>119</v>
      </c>
      <c r="Z82" s="26">
        <v>2.7</v>
      </c>
      <c r="AA82" s="26">
        <v>2.7</v>
      </c>
      <c r="AB82" s="10"/>
    </row>
    <row r="83" spans="2:28" x14ac:dyDescent="0.25">
      <c r="B83" s="5">
        <f t="shared" si="6"/>
        <v>60</v>
      </c>
      <c r="C83" s="26">
        <v>983.2</v>
      </c>
      <c r="D83" s="28">
        <f t="shared" si="5"/>
        <v>4.7499999999999995E-7</v>
      </c>
      <c r="E83" s="30">
        <v>0.47499999999999998</v>
      </c>
      <c r="L83" s="10"/>
      <c r="M83" s="10"/>
      <c r="N83" s="26">
        <f t="shared" si="8"/>
        <v>7.3999999999999982E-2</v>
      </c>
      <c r="O83" s="37">
        <f t="shared" si="9"/>
        <v>3.6760731104690394</v>
      </c>
      <c r="P83" s="37" t="e">
        <f t="shared" si="10"/>
        <v>#REF!</v>
      </c>
      <c r="Q83" s="37" t="e">
        <f t="shared" si="7"/>
        <v>#REF!</v>
      </c>
      <c r="W83">
        <f t="shared" si="11"/>
        <v>79</v>
      </c>
      <c r="X83" s="26" t="s">
        <v>116</v>
      </c>
      <c r="Y83" s="26" t="s">
        <v>119</v>
      </c>
      <c r="Z83" s="26">
        <v>2.8</v>
      </c>
      <c r="AA83" s="26">
        <v>2.8</v>
      </c>
      <c r="AB83" s="10"/>
    </row>
    <row r="84" spans="2:28" x14ac:dyDescent="0.25">
      <c r="B84" s="5">
        <f t="shared" si="6"/>
        <v>61</v>
      </c>
      <c r="C84" s="26">
        <v>982.6</v>
      </c>
      <c r="D84" s="28">
        <f t="shared" si="5"/>
        <v>4.7499999999999995E-7</v>
      </c>
      <c r="E84" s="26">
        <v>0.47499999999999998</v>
      </c>
      <c r="L84" s="10"/>
      <c r="M84" s="10"/>
      <c r="N84" s="26">
        <f t="shared" si="8"/>
        <v>7.3499999999999982E-2</v>
      </c>
      <c r="O84" s="37">
        <f t="shared" si="9"/>
        <v>3.688555567816588</v>
      </c>
      <c r="P84" s="37" t="e">
        <f t="shared" si="10"/>
        <v>#REF!</v>
      </c>
      <c r="Q84" s="37" t="e">
        <f t="shared" si="7"/>
        <v>#REF!</v>
      </c>
      <c r="W84">
        <f t="shared" si="11"/>
        <v>80</v>
      </c>
      <c r="X84" s="26" t="s">
        <v>118</v>
      </c>
      <c r="Y84" s="26" t="s">
        <v>119</v>
      </c>
      <c r="Z84" s="26">
        <v>3</v>
      </c>
      <c r="AA84" s="26">
        <v>3</v>
      </c>
      <c r="AB84" s="10"/>
    </row>
    <row r="85" spans="2:28" x14ac:dyDescent="0.25">
      <c r="B85" s="5">
        <f t="shared" si="6"/>
        <v>62</v>
      </c>
      <c r="C85" s="26">
        <v>982.1</v>
      </c>
      <c r="D85" s="28">
        <f t="shared" si="5"/>
        <v>4.7499999999999995E-7</v>
      </c>
      <c r="E85" s="26">
        <v>0.47499999999999998</v>
      </c>
      <c r="L85" s="10"/>
      <c r="M85" s="10"/>
      <c r="N85" s="26">
        <f t="shared" si="8"/>
        <v>7.2999999999999982E-2</v>
      </c>
      <c r="O85" s="37">
        <f t="shared" si="9"/>
        <v>3.7011660509880269</v>
      </c>
      <c r="P85" s="37" t="e">
        <f t="shared" si="10"/>
        <v>#REF!</v>
      </c>
      <c r="Q85" s="37" t="e">
        <f t="shared" si="7"/>
        <v>#REF!</v>
      </c>
      <c r="W85">
        <f t="shared" si="11"/>
        <v>81</v>
      </c>
      <c r="X85" s="26" t="s">
        <v>123</v>
      </c>
      <c r="Y85" s="26" t="s">
        <v>119</v>
      </c>
      <c r="Z85" s="26">
        <v>4.3</v>
      </c>
      <c r="AA85" s="26">
        <v>4.3</v>
      </c>
      <c r="AB85" s="10"/>
    </row>
    <row r="86" spans="2:28" x14ac:dyDescent="0.25">
      <c r="B86" s="5">
        <f t="shared" si="6"/>
        <v>63</v>
      </c>
      <c r="C86" s="26">
        <v>981.6</v>
      </c>
      <c r="D86" s="28">
        <f t="shared" si="5"/>
        <v>4.7499999999999995E-7</v>
      </c>
      <c r="E86" s="26">
        <v>0.47499999999999998</v>
      </c>
      <c r="L86" s="10"/>
      <c r="M86" s="10"/>
      <c r="N86" s="26">
        <f t="shared" si="8"/>
        <v>7.2499999999999981E-2</v>
      </c>
      <c r="O86" s="37">
        <f t="shared" si="9"/>
        <v>3.7139067635410377</v>
      </c>
      <c r="P86" s="37" t="e">
        <f t="shared" si="10"/>
        <v>#REF!</v>
      </c>
      <c r="Q86" s="37" t="e">
        <f t="shared" si="7"/>
        <v>#REF!</v>
      </c>
      <c r="W86">
        <f t="shared" si="11"/>
        <v>82</v>
      </c>
      <c r="X86" s="26" t="s">
        <v>125</v>
      </c>
      <c r="Y86" s="26" t="s">
        <v>119</v>
      </c>
      <c r="Z86" s="26">
        <v>4.5999999999999996</v>
      </c>
      <c r="AA86" s="26">
        <v>4.5999999999999996</v>
      </c>
      <c r="AB86" s="10"/>
    </row>
    <row r="87" spans="2:28" x14ac:dyDescent="0.25">
      <c r="B87" s="5">
        <f t="shared" si="6"/>
        <v>64</v>
      </c>
      <c r="C87" s="26">
        <v>981.1</v>
      </c>
      <c r="D87" s="28">
        <f t="shared" si="5"/>
        <v>4.7499999999999995E-7</v>
      </c>
      <c r="E87" s="26">
        <v>0.47499999999999998</v>
      </c>
      <c r="L87" s="10"/>
      <c r="M87" s="10"/>
      <c r="N87" s="26">
        <f t="shared" si="8"/>
        <v>7.1999999999999981E-2</v>
      </c>
      <c r="O87" s="37">
        <f t="shared" si="9"/>
        <v>3.7267799624996503</v>
      </c>
      <c r="P87" s="37" t="e">
        <f t="shared" si="10"/>
        <v>#REF!</v>
      </c>
      <c r="Q87" s="37" t="e">
        <f t="shared" si="7"/>
        <v>#REF!</v>
      </c>
      <c r="W87">
        <f t="shared" si="11"/>
        <v>83</v>
      </c>
      <c r="X87" s="26" t="s">
        <v>126</v>
      </c>
      <c r="Y87" s="26" t="s">
        <v>119</v>
      </c>
      <c r="Z87" s="26">
        <v>4.9000000000000004</v>
      </c>
      <c r="AA87" s="26">
        <v>4.9000000000000004</v>
      </c>
      <c r="AB87" s="10"/>
    </row>
    <row r="88" spans="2:28" x14ac:dyDescent="0.25">
      <c r="B88" s="5">
        <f t="shared" si="6"/>
        <v>65</v>
      </c>
      <c r="C88" s="26">
        <v>980.5</v>
      </c>
      <c r="D88" s="28">
        <f t="shared" ref="D88:D133" si="12">E88*10^-6</f>
        <v>4.4199999999999996E-7</v>
      </c>
      <c r="E88" s="30">
        <v>0.442</v>
      </c>
      <c r="L88" s="10"/>
      <c r="M88" s="10"/>
      <c r="N88" s="26">
        <f t="shared" si="8"/>
        <v>7.149999999999998E-2</v>
      </c>
      <c r="O88" s="37">
        <f t="shared" si="9"/>
        <v>3.7397879600338291</v>
      </c>
      <c r="P88" s="37" t="e">
        <f t="shared" si="10"/>
        <v>#REF!</v>
      </c>
      <c r="Q88" s="37" t="e">
        <f t="shared" si="7"/>
        <v>#REF!</v>
      </c>
      <c r="W88">
        <f t="shared" si="11"/>
        <v>84</v>
      </c>
      <c r="X88" s="26" t="s">
        <v>127</v>
      </c>
      <c r="Y88" s="26" t="s">
        <v>119</v>
      </c>
      <c r="Z88" s="26">
        <v>5</v>
      </c>
      <c r="AA88" s="26">
        <v>5</v>
      </c>
      <c r="AB88" s="10"/>
    </row>
    <row r="89" spans="2:28" x14ac:dyDescent="0.25">
      <c r="B89" s="5">
        <f t="shared" si="6"/>
        <v>66</v>
      </c>
      <c r="C89" s="26">
        <v>980</v>
      </c>
      <c r="D89" s="28">
        <f t="shared" si="12"/>
        <v>4.4199999999999996E-7</v>
      </c>
      <c r="E89" s="26">
        <v>0.442</v>
      </c>
      <c r="L89" s="10"/>
      <c r="M89" s="10"/>
      <c r="N89" s="26">
        <f t="shared" si="8"/>
        <v>7.099999999999998E-2</v>
      </c>
      <c r="O89" s="37">
        <f t="shared" si="9"/>
        <v>3.7529331252040081</v>
      </c>
      <c r="P89" s="37" t="e">
        <f t="shared" si="10"/>
        <v>#REF!</v>
      </c>
      <c r="Q89" s="37" t="e">
        <f t="shared" si="7"/>
        <v>#REF!</v>
      </c>
      <c r="W89">
        <f t="shared" si="11"/>
        <v>85</v>
      </c>
      <c r="X89" s="26" t="s">
        <v>128</v>
      </c>
      <c r="Y89" s="26" t="s">
        <v>119</v>
      </c>
      <c r="Z89" s="26">
        <v>5.6</v>
      </c>
      <c r="AA89" s="26">
        <v>5.6</v>
      </c>
      <c r="AB89" s="10"/>
    </row>
    <row r="90" spans="2:28" x14ac:dyDescent="0.25">
      <c r="B90" s="5">
        <f t="shared" ref="B90:B123" si="13">B89+1</f>
        <v>67</v>
      </c>
      <c r="C90" s="26">
        <v>979.4</v>
      </c>
      <c r="D90" s="28">
        <f t="shared" si="12"/>
        <v>4.4199999999999996E-7</v>
      </c>
      <c r="E90" s="26">
        <v>0.442</v>
      </c>
      <c r="L90" s="10"/>
      <c r="M90" s="10"/>
      <c r="N90" s="26">
        <f t="shared" si="8"/>
        <v>7.0499999999999979E-2</v>
      </c>
      <c r="O90" s="37">
        <f t="shared" si="9"/>
        <v>3.766217885773548</v>
      </c>
      <c r="P90" s="37" t="e">
        <f t="shared" si="10"/>
        <v>#REF!</v>
      </c>
      <c r="Q90" s="37" t="e">
        <f t="shared" si="7"/>
        <v>#REF!</v>
      </c>
      <c r="W90">
        <f t="shared" si="11"/>
        <v>86</v>
      </c>
      <c r="X90" s="26" t="s">
        <v>133</v>
      </c>
      <c r="Y90" s="26" t="s">
        <v>119</v>
      </c>
      <c r="Z90" s="26">
        <v>5.7</v>
      </c>
      <c r="AA90" s="26">
        <v>5.7</v>
      </c>
      <c r="AB90" s="10"/>
    </row>
    <row r="91" spans="2:28" x14ac:dyDescent="0.25">
      <c r="B91" s="5">
        <f t="shared" si="13"/>
        <v>68</v>
      </c>
      <c r="C91" s="26">
        <v>978.8</v>
      </c>
      <c r="D91" s="28">
        <f t="shared" si="12"/>
        <v>4.4199999999999996E-7</v>
      </c>
      <c r="E91" s="26">
        <v>0.442</v>
      </c>
      <c r="L91" s="10"/>
      <c r="M91" s="10"/>
      <c r="N91" s="26">
        <f t="shared" si="8"/>
        <v>6.9999999999999979E-2</v>
      </c>
      <c r="O91" s="37">
        <f t="shared" si="9"/>
        <v>3.7796447300922726</v>
      </c>
      <c r="P91" s="37" t="e">
        <f t="shared" si="10"/>
        <v>#REF!</v>
      </c>
      <c r="Q91" s="37" t="e">
        <f t="shared" si="7"/>
        <v>#REF!</v>
      </c>
      <c r="W91">
        <f t="shared" si="11"/>
        <v>87</v>
      </c>
      <c r="X91" s="26" t="s">
        <v>134</v>
      </c>
      <c r="Y91" s="26" t="s">
        <v>119</v>
      </c>
      <c r="Z91" s="26">
        <v>8.9</v>
      </c>
      <c r="AA91" s="26">
        <v>8.9</v>
      </c>
      <c r="AB91" s="10"/>
    </row>
    <row r="92" spans="2:28" x14ac:dyDescent="0.25">
      <c r="B92" s="5">
        <f t="shared" si="13"/>
        <v>69</v>
      </c>
      <c r="C92" s="26">
        <v>978.3</v>
      </c>
      <c r="D92" s="28">
        <f t="shared" si="12"/>
        <v>4.4199999999999996E-7</v>
      </c>
      <c r="E92" s="26">
        <v>0.442</v>
      </c>
      <c r="L92" s="10"/>
      <c r="M92" s="10"/>
      <c r="N92" s="26">
        <f t="shared" si="8"/>
        <v>6.9499999999999978E-2</v>
      </c>
      <c r="O92" s="37">
        <f t="shared" si="9"/>
        <v>3.7932162090544086</v>
      </c>
      <c r="P92" s="37" t="e">
        <f t="shared" si="10"/>
        <v>#REF!</v>
      </c>
      <c r="Q92" s="37" t="e">
        <f t="shared" si="7"/>
        <v>#REF!</v>
      </c>
      <c r="W92">
        <f t="shared" si="11"/>
        <v>88</v>
      </c>
      <c r="X92" s="26" t="s">
        <v>107</v>
      </c>
      <c r="Y92" s="26" t="s">
        <v>112</v>
      </c>
      <c r="Z92" s="26"/>
      <c r="AA92" s="46">
        <v>1.363330573638069</v>
      </c>
    </row>
    <row r="93" spans="2:28" x14ac:dyDescent="0.25">
      <c r="B93" s="5">
        <f t="shared" si="13"/>
        <v>70</v>
      </c>
      <c r="C93" s="26">
        <v>977.7</v>
      </c>
      <c r="D93" s="28">
        <f t="shared" si="12"/>
        <v>4.1299999999999995E-7</v>
      </c>
      <c r="E93" s="30">
        <v>0.41299999999999998</v>
      </c>
      <c r="L93" s="10"/>
      <c r="M93" s="10"/>
      <c r="N93" s="26">
        <f t="shared" si="8"/>
        <v>6.8999999999999978E-2</v>
      </c>
      <c r="O93" s="37">
        <f t="shared" si="9"/>
        <v>3.8069349381344053</v>
      </c>
      <c r="P93" s="37" t="e">
        <f t="shared" si="10"/>
        <v>#REF!</v>
      </c>
      <c r="Q93" s="37" t="e">
        <f t="shared" si="7"/>
        <v>#REF!</v>
      </c>
      <c r="W93">
        <f t="shared" si="11"/>
        <v>89</v>
      </c>
      <c r="X93" s="26" t="s">
        <v>109</v>
      </c>
      <c r="Y93" s="26" t="s">
        <v>112</v>
      </c>
      <c r="Z93" s="26"/>
      <c r="AA93" s="46">
        <v>1.931709831829568</v>
      </c>
    </row>
    <row r="94" spans="2:28" x14ac:dyDescent="0.25">
      <c r="B94" s="5">
        <f t="shared" si="13"/>
        <v>71</v>
      </c>
      <c r="C94" s="26">
        <v>977.1</v>
      </c>
      <c r="D94" s="28">
        <f t="shared" si="12"/>
        <v>4.1299999999999995E-7</v>
      </c>
      <c r="E94" s="26">
        <v>0.41299999999999998</v>
      </c>
      <c r="L94" s="10"/>
      <c r="M94" s="10"/>
      <c r="N94" s="26">
        <f t="shared" si="8"/>
        <v>6.8499999999999978E-2</v>
      </c>
      <c r="O94" s="37">
        <f t="shared" si="9"/>
        <v>3.8208035995043517</v>
      </c>
      <c r="P94" s="37" t="e">
        <f t="shared" si="10"/>
        <v>#REF!</v>
      </c>
      <c r="Q94" s="37" t="e">
        <f t="shared" si="7"/>
        <v>#REF!</v>
      </c>
      <c r="W94">
        <f t="shared" si="11"/>
        <v>90</v>
      </c>
      <c r="X94" s="26" t="s">
        <v>111</v>
      </c>
      <c r="Y94" s="26" t="s">
        <v>112</v>
      </c>
      <c r="Z94" s="26"/>
      <c r="AA94" s="46">
        <v>3.1821566244252772</v>
      </c>
    </row>
    <row r="95" spans="2:28" x14ac:dyDescent="0.25">
      <c r="B95" s="5">
        <f t="shared" si="13"/>
        <v>72</v>
      </c>
      <c r="C95" s="26">
        <v>976.6</v>
      </c>
      <c r="D95" s="28">
        <f t="shared" si="12"/>
        <v>4.1299999999999995E-7</v>
      </c>
      <c r="E95" s="26">
        <v>0.41299999999999998</v>
      </c>
      <c r="L95" s="10"/>
      <c r="M95" s="10"/>
      <c r="N95" s="26">
        <f t="shared" si="8"/>
        <v>6.7999999999999977E-2</v>
      </c>
      <c r="O95" s="37">
        <f t="shared" si="9"/>
        <v>3.8348249442368525</v>
      </c>
      <c r="P95" s="37" t="e">
        <f t="shared" si="10"/>
        <v>#REF!</v>
      </c>
      <c r="Q95" s="37" t="e">
        <f t="shared" si="7"/>
        <v>#REF!</v>
      </c>
      <c r="W95">
        <f t="shared" si="11"/>
        <v>91</v>
      </c>
      <c r="X95" s="26" t="s">
        <v>113</v>
      </c>
      <c r="Y95" s="26" t="s">
        <v>112</v>
      </c>
      <c r="Z95" s="26"/>
      <c r="AA95" s="46">
        <v>1.3667258632656321</v>
      </c>
    </row>
    <row r="96" spans="2:28" x14ac:dyDescent="0.25">
      <c r="B96" s="5">
        <f t="shared" si="13"/>
        <v>73</v>
      </c>
      <c r="C96" s="26">
        <v>976</v>
      </c>
      <c r="D96" s="28">
        <f t="shared" si="12"/>
        <v>4.1299999999999995E-7</v>
      </c>
      <c r="E96" s="26">
        <v>0.41299999999999998</v>
      </c>
      <c r="L96" s="10"/>
      <c r="M96" s="10"/>
      <c r="N96" s="26">
        <f t="shared" si="8"/>
        <v>6.7499999999999977E-2</v>
      </c>
      <c r="O96" s="37">
        <f t="shared" si="9"/>
        <v>3.8490017945975055</v>
      </c>
      <c r="P96" s="37" t="e">
        <f t="shared" si="10"/>
        <v>#REF!</v>
      </c>
      <c r="Q96" s="37" t="e">
        <f t="shared" ref="Q96:Q160" si="14">ROUND(ABS(O96-P96),3)</f>
        <v>#REF!</v>
      </c>
      <c r="W96">
        <f t="shared" si="11"/>
        <v>92</v>
      </c>
      <c r="X96" s="26" t="s">
        <v>116</v>
      </c>
      <c r="Y96" s="26" t="s">
        <v>112</v>
      </c>
      <c r="Z96" s="26"/>
      <c r="AA96" s="46">
        <v>2.2106533283674232</v>
      </c>
    </row>
    <row r="97" spans="2:27" x14ac:dyDescent="0.25">
      <c r="B97" s="5">
        <f t="shared" si="13"/>
        <v>74</v>
      </c>
      <c r="C97" s="26">
        <v>975.4</v>
      </c>
      <c r="D97" s="28">
        <f t="shared" si="12"/>
        <v>4.1299999999999995E-7</v>
      </c>
      <c r="E97" s="26">
        <v>0.41299999999999998</v>
      </c>
      <c r="L97" s="10"/>
      <c r="M97" s="10"/>
      <c r="N97" s="26">
        <f t="shared" ref="N97:N161" si="15">N96-0.0005</f>
        <v>6.6999999999999976E-2</v>
      </c>
      <c r="O97" s="37">
        <f t="shared" ref="O97:O161" si="16">1/SQRT(N97)</f>
        <v>3.8633370464312797</v>
      </c>
      <c r="P97" s="37" t="e">
        <f t="shared" ref="P97:P161" si="17">-2*LOG10(((2.51/($L$3*SQRT(N97)))+(0.269*$N$2)))</f>
        <v>#REF!</v>
      </c>
      <c r="Q97" s="37" t="e">
        <f t="shared" si="14"/>
        <v>#REF!</v>
      </c>
      <c r="W97">
        <f t="shared" si="11"/>
        <v>93</v>
      </c>
      <c r="X97" s="26" t="s">
        <v>118</v>
      </c>
      <c r="Y97" s="26" t="s">
        <v>112</v>
      </c>
      <c r="Z97" s="26"/>
      <c r="AA97" s="46">
        <v>1.925008328356032</v>
      </c>
    </row>
    <row r="98" spans="2:27" x14ac:dyDescent="0.25">
      <c r="B98" s="5">
        <f t="shared" si="13"/>
        <v>75</v>
      </c>
      <c r="C98" s="26">
        <v>974.8</v>
      </c>
      <c r="D98" s="28">
        <f t="shared" si="12"/>
        <v>3.8799999999999998E-7</v>
      </c>
      <c r="E98" s="30">
        <v>0.38800000000000001</v>
      </c>
      <c r="L98" s="10"/>
      <c r="M98" s="10"/>
      <c r="N98" s="26">
        <f t="shared" si="15"/>
        <v>6.6499999999999976E-2</v>
      </c>
      <c r="O98" s="37">
        <f t="shared" si="16"/>
        <v>3.8778336716474073</v>
      </c>
      <c r="P98" s="37" t="e">
        <f t="shared" si="17"/>
        <v>#REF!</v>
      </c>
      <c r="Q98" s="37" t="e">
        <f t="shared" si="14"/>
        <v>#REF!</v>
      </c>
      <c r="W98">
        <f t="shared" si="11"/>
        <v>94</v>
      </c>
      <c r="X98" s="26" t="s">
        <v>123</v>
      </c>
      <c r="Y98" s="26" t="s">
        <v>112</v>
      </c>
      <c r="Z98" s="26"/>
      <c r="AA98" s="46">
        <v>1.4336158357137954</v>
      </c>
    </row>
    <row r="99" spans="2:27" x14ac:dyDescent="0.25">
      <c r="B99" s="5">
        <f t="shared" si="13"/>
        <v>76</v>
      </c>
      <c r="C99" s="26">
        <v>974.3</v>
      </c>
      <c r="D99" s="28">
        <f t="shared" si="12"/>
        <v>3.8799999999999998E-7</v>
      </c>
      <c r="E99" s="26">
        <v>0.38800000000000001</v>
      </c>
      <c r="L99" s="10"/>
      <c r="M99" s="10"/>
      <c r="N99" s="26">
        <f t="shared" si="15"/>
        <v>6.5999999999999975E-2</v>
      </c>
      <c r="O99" s="37">
        <f t="shared" si="16"/>
        <v>3.892494720807615</v>
      </c>
      <c r="P99" s="37" t="e">
        <f t="shared" si="17"/>
        <v>#REF!</v>
      </c>
      <c r="Q99" s="37" t="e">
        <f t="shared" si="14"/>
        <v>#REF!</v>
      </c>
      <c r="W99">
        <f t="shared" si="11"/>
        <v>95</v>
      </c>
      <c r="X99" s="26" t="s">
        <v>125</v>
      </c>
      <c r="Y99" s="26" t="s">
        <v>112</v>
      </c>
      <c r="Z99" s="26"/>
      <c r="AA99" s="46">
        <v>1.7199202647316725</v>
      </c>
    </row>
    <row r="100" spans="2:27" x14ac:dyDescent="0.25">
      <c r="B100" s="5">
        <f t="shared" si="13"/>
        <v>77</v>
      </c>
      <c r="C100" s="26">
        <v>973.7</v>
      </c>
      <c r="D100" s="28">
        <f t="shared" si="12"/>
        <v>3.8799999999999998E-7</v>
      </c>
      <c r="E100" s="26">
        <v>0.38800000000000001</v>
      </c>
      <c r="L100" s="10"/>
      <c r="M100" s="10"/>
      <c r="N100" s="26">
        <f t="shared" si="15"/>
        <v>6.5499999999999975E-2</v>
      </c>
      <c r="O100" s="37">
        <f t="shared" si="16"/>
        <v>3.9073233258228188</v>
      </c>
      <c r="P100" s="37" t="e">
        <f t="shared" si="17"/>
        <v>#REF!</v>
      </c>
      <c r="Q100" s="37" t="e">
        <f t="shared" si="14"/>
        <v>#REF!</v>
      </c>
      <c r="W100">
        <f t="shared" si="11"/>
        <v>96</v>
      </c>
      <c r="X100" s="26" t="s">
        <v>126</v>
      </c>
      <c r="Y100" s="26" t="s">
        <v>112</v>
      </c>
      <c r="Z100" s="26"/>
      <c r="AA100" s="46">
        <v>1.727708305782145</v>
      </c>
    </row>
    <row r="101" spans="2:27" x14ac:dyDescent="0.25">
      <c r="B101" s="5">
        <f t="shared" si="13"/>
        <v>78</v>
      </c>
      <c r="C101" s="26">
        <v>973</v>
      </c>
      <c r="D101" s="28">
        <f t="shared" si="12"/>
        <v>3.8799999999999998E-7</v>
      </c>
      <c r="E101" s="26">
        <v>0.38800000000000001</v>
      </c>
      <c r="L101" s="10"/>
      <c r="M101" s="10"/>
      <c r="N101" s="26">
        <f t="shared" si="15"/>
        <v>6.4999999999999974E-2</v>
      </c>
      <c r="O101" s="37">
        <f t="shared" si="16"/>
        <v>3.9223227027636813</v>
      </c>
      <c r="P101" s="37" t="e">
        <f t="shared" si="17"/>
        <v>#REF!</v>
      </c>
      <c r="Q101" s="37" t="e">
        <f t="shared" si="14"/>
        <v>#REF!</v>
      </c>
      <c r="W101">
        <f t="shared" si="11"/>
        <v>97</v>
      </c>
      <c r="X101" s="26" t="s">
        <v>127</v>
      </c>
      <c r="Y101" s="26" t="s">
        <v>112</v>
      </c>
      <c r="Z101" s="26"/>
      <c r="AA101" s="46">
        <v>4.3896016676286704</v>
      </c>
    </row>
    <row r="102" spans="2:27" x14ac:dyDescent="0.25">
      <c r="B102" s="5">
        <f t="shared" si="13"/>
        <v>79</v>
      </c>
      <c r="C102" s="26">
        <v>972.5</v>
      </c>
      <c r="D102" s="28">
        <f t="shared" si="12"/>
        <v>3.8799999999999998E-7</v>
      </c>
      <c r="E102" s="26">
        <v>0.38800000000000001</v>
      </c>
      <c r="L102" s="10"/>
      <c r="M102" s="10"/>
      <c r="N102" s="26">
        <f t="shared" si="15"/>
        <v>6.4499999999999974E-2</v>
      </c>
      <c r="O102" s="37">
        <f t="shared" si="16"/>
        <v>3.9374961547907898</v>
      </c>
      <c r="P102" s="37" t="e">
        <f t="shared" si="17"/>
        <v>#REF!</v>
      </c>
      <c r="Q102" s="37" t="e">
        <f t="shared" si="14"/>
        <v>#REF!</v>
      </c>
      <c r="W102">
        <f t="shared" si="11"/>
        <v>98</v>
      </c>
      <c r="X102" s="26" t="s">
        <v>128</v>
      </c>
      <c r="Y102" s="26" t="s">
        <v>112</v>
      </c>
      <c r="Z102" s="26"/>
      <c r="AA102" s="46">
        <v>2.2378639514010517</v>
      </c>
    </row>
    <row r="103" spans="2:27" x14ac:dyDescent="0.25">
      <c r="B103" s="5">
        <f t="shared" si="13"/>
        <v>80</v>
      </c>
      <c r="C103" s="26">
        <v>971.8</v>
      </c>
      <c r="D103" s="28">
        <f t="shared" si="12"/>
        <v>3.65E-7</v>
      </c>
      <c r="E103" s="30">
        <v>0.36499999999999999</v>
      </c>
      <c r="L103" s="10"/>
      <c r="M103" s="10"/>
      <c r="N103" s="26">
        <f t="shared" si="15"/>
        <v>6.3999999999999974E-2</v>
      </c>
      <c r="O103" s="37">
        <f t="shared" si="16"/>
        <v>3.9528470752104754</v>
      </c>
      <c r="P103" s="37" t="e">
        <f t="shared" si="17"/>
        <v>#REF!</v>
      </c>
      <c r="Q103" s="37" t="e">
        <f t="shared" si="14"/>
        <v>#REF!</v>
      </c>
      <c r="W103">
        <f t="shared" si="11"/>
        <v>99</v>
      </c>
      <c r="X103" s="26" t="s">
        <v>133</v>
      </c>
      <c r="Y103" s="26" t="s">
        <v>112</v>
      </c>
      <c r="Z103" s="26"/>
      <c r="AA103" s="46">
        <v>11.181029098731655</v>
      </c>
    </row>
    <row r="104" spans="2:27" x14ac:dyDescent="0.25">
      <c r="B104" s="5">
        <f t="shared" si="13"/>
        <v>81</v>
      </c>
      <c r="C104" s="26">
        <v>971.3</v>
      </c>
      <c r="D104" s="28">
        <f t="shared" si="12"/>
        <v>3.65E-7</v>
      </c>
      <c r="E104" s="26">
        <v>0.36499999999999999</v>
      </c>
      <c r="L104" s="10"/>
      <c r="M104" s="10"/>
      <c r="N104" s="26">
        <f t="shared" si="15"/>
        <v>6.3499999999999973E-2</v>
      </c>
      <c r="O104" s="37">
        <f t="shared" si="16"/>
        <v>3.9683789506627258</v>
      </c>
      <c r="P104" s="37" t="e">
        <f t="shared" si="17"/>
        <v>#REF!</v>
      </c>
      <c r="Q104" s="37" t="e">
        <f t="shared" si="14"/>
        <v>#REF!</v>
      </c>
      <c r="W104">
        <f t="shared" si="11"/>
        <v>100</v>
      </c>
      <c r="X104" s="26" t="s">
        <v>107</v>
      </c>
      <c r="Y104" s="26" t="s">
        <v>124</v>
      </c>
      <c r="Z104" s="28"/>
      <c r="AA104" s="46">
        <v>0.5</v>
      </c>
    </row>
    <row r="105" spans="2:27" x14ac:dyDescent="0.25">
      <c r="B105" s="5">
        <f t="shared" si="13"/>
        <v>82</v>
      </c>
      <c r="C105" s="26">
        <v>970.6</v>
      </c>
      <c r="D105" s="28">
        <f t="shared" si="12"/>
        <v>3.65E-7</v>
      </c>
      <c r="E105" s="26">
        <v>0.36499999999999999</v>
      </c>
      <c r="L105" s="10"/>
      <c r="M105" s="10"/>
      <c r="N105" s="26">
        <f t="shared" si="15"/>
        <v>6.2999999999999973E-2</v>
      </c>
      <c r="O105" s="37">
        <f t="shared" si="16"/>
        <v>3.9840953644479802</v>
      </c>
      <c r="P105" s="37" t="e">
        <f t="shared" si="17"/>
        <v>#REF!</v>
      </c>
      <c r="Q105" s="37" t="e">
        <f t="shared" si="14"/>
        <v>#REF!</v>
      </c>
      <c r="W105">
        <f t="shared" si="11"/>
        <v>101</v>
      </c>
      <c r="X105" s="26" t="s">
        <v>109</v>
      </c>
      <c r="Y105" s="26" t="s">
        <v>124</v>
      </c>
      <c r="Z105" s="28"/>
      <c r="AA105" s="46">
        <v>0.5</v>
      </c>
    </row>
    <row r="106" spans="2:27" x14ac:dyDescent="0.25">
      <c r="B106" s="5">
        <f t="shared" si="13"/>
        <v>83</v>
      </c>
      <c r="C106" s="26">
        <v>969.9</v>
      </c>
      <c r="D106" s="28">
        <f t="shared" si="12"/>
        <v>3.65E-7</v>
      </c>
      <c r="E106" s="26">
        <v>0.36499999999999999</v>
      </c>
      <c r="L106" s="10"/>
      <c r="M106" s="10"/>
      <c r="N106" s="26">
        <f t="shared" si="15"/>
        <v>6.2499999999999972E-2</v>
      </c>
      <c r="O106" s="37">
        <f t="shared" si="16"/>
        <v>4.0000000000000009</v>
      </c>
      <c r="P106" s="37" t="e">
        <f t="shared" si="17"/>
        <v>#REF!</v>
      </c>
      <c r="Q106" s="37" t="e">
        <f t="shared" si="14"/>
        <v>#REF!</v>
      </c>
      <c r="W106">
        <f t="shared" si="11"/>
        <v>102</v>
      </c>
      <c r="X106" s="26" t="s">
        <v>111</v>
      </c>
      <c r="Y106" s="26" t="s">
        <v>124</v>
      </c>
      <c r="Z106" s="28"/>
      <c r="AA106" s="46">
        <v>0.5</v>
      </c>
    </row>
    <row r="107" spans="2:27" x14ac:dyDescent="0.25">
      <c r="B107" s="5">
        <f t="shared" si="13"/>
        <v>84</v>
      </c>
      <c r="C107" s="26">
        <v>969.4</v>
      </c>
      <c r="D107" s="28">
        <f t="shared" si="12"/>
        <v>3.65E-7</v>
      </c>
      <c r="E107" s="26">
        <v>0.36499999999999999</v>
      </c>
      <c r="L107" s="10"/>
      <c r="M107" s="10"/>
      <c r="N107" s="26">
        <f t="shared" si="15"/>
        <v>6.1999999999999972E-2</v>
      </c>
      <c r="O107" s="37">
        <f t="shared" si="16"/>
        <v>4.016096644512495</v>
      </c>
      <c r="P107" s="37" t="e">
        <f t="shared" si="17"/>
        <v>#REF!</v>
      </c>
      <c r="Q107" s="37" t="e">
        <f t="shared" si="14"/>
        <v>#REF!</v>
      </c>
      <c r="W107">
        <f t="shared" si="11"/>
        <v>103</v>
      </c>
      <c r="X107" s="26" t="s">
        <v>113</v>
      </c>
      <c r="Y107" s="26" t="s">
        <v>124</v>
      </c>
      <c r="Z107" s="28"/>
      <c r="AA107" s="46">
        <v>0.5</v>
      </c>
    </row>
    <row r="108" spans="2:27" x14ac:dyDescent="0.25">
      <c r="B108" s="5">
        <f t="shared" si="13"/>
        <v>85</v>
      </c>
      <c r="C108" s="26">
        <v>968.7</v>
      </c>
      <c r="D108" s="28">
        <f t="shared" si="12"/>
        <v>3.4399999999999996E-7</v>
      </c>
      <c r="E108" s="30">
        <v>0.34399999999999997</v>
      </c>
      <c r="L108" s="10"/>
      <c r="M108" s="10"/>
      <c r="N108" s="26">
        <f t="shared" si="15"/>
        <v>6.1499999999999971E-2</v>
      </c>
      <c r="O108" s="37">
        <f t="shared" si="16"/>
        <v>4.0323891927275604</v>
      </c>
      <c r="P108" s="37" t="e">
        <f t="shared" si="17"/>
        <v>#REF!</v>
      </c>
      <c r="Q108" s="37" t="e">
        <f t="shared" si="14"/>
        <v>#REF!</v>
      </c>
      <c r="W108">
        <f t="shared" si="11"/>
        <v>104</v>
      </c>
      <c r="X108" s="26" t="s">
        <v>116</v>
      </c>
      <c r="Y108" s="26" t="s">
        <v>124</v>
      </c>
      <c r="Z108" s="28"/>
      <c r="AA108" s="46">
        <v>0.5</v>
      </c>
    </row>
    <row r="109" spans="2:27" x14ac:dyDescent="0.25">
      <c r="B109" s="5">
        <f t="shared" si="13"/>
        <v>86</v>
      </c>
      <c r="C109" s="26">
        <v>968.1</v>
      </c>
      <c r="D109" s="28">
        <f t="shared" si="12"/>
        <v>3.4399999999999996E-7</v>
      </c>
      <c r="E109" s="26">
        <v>0.34399999999999997</v>
      </c>
      <c r="L109" s="10"/>
      <c r="M109" s="10"/>
      <c r="N109" s="26">
        <f t="shared" si="15"/>
        <v>6.0999999999999971E-2</v>
      </c>
      <c r="O109" s="37">
        <f t="shared" si="16"/>
        <v>4.0488816508945806</v>
      </c>
      <c r="P109" s="37" t="e">
        <f t="shared" si="17"/>
        <v>#REF!</v>
      </c>
      <c r="Q109" s="37" t="e">
        <f t="shared" si="14"/>
        <v>#REF!</v>
      </c>
      <c r="W109">
        <f t="shared" si="11"/>
        <v>105</v>
      </c>
      <c r="X109" s="26" t="s">
        <v>118</v>
      </c>
      <c r="Y109" s="26" t="s">
        <v>124</v>
      </c>
      <c r="Z109" s="28"/>
      <c r="AA109" s="46">
        <v>0.5</v>
      </c>
    </row>
    <row r="110" spans="2:27" x14ac:dyDescent="0.25">
      <c r="B110" s="5">
        <f t="shared" si="13"/>
        <v>87</v>
      </c>
      <c r="C110" s="26">
        <v>967.4</v>
      </c>
      <c r="D110" s="28">
        <f t="shared" si="12"/>
        <v>3.4399999999999996E-7</v>
      </c>
      <c r="E110" s="26">
        <v>0.34399999999999997</v>
      </c>
      <c r="L110" s="10"/>
      <c r="M110" s="10"/>
      <c r="N110" s="26">
        <f t="shared" si="15"/>
        <v>6.049999999999997E-2</v>
      </c>
      <c r="O110" s="37">
        <f t="shared" si="16"/>
        <v>4.0655781409087099</v>
      </c>
      <c r="P110" s="37" t="e">
        <f t="shared" si="17"/>
        <v>#REF!</v>
      </c>
      <c r="Q110" s="37" t="e">
        <f t="shared" si="14"/>
        <v>#REF!</v>
      </c>
      <c r="W110">
        <f t="shared" si="11"/>
        <v>106</v>
      </c>
      <c r="X110" s="26" t="s">
        <v>123</v>
      </c>
      <c r="Y110" s="26" t="s">
        <v>124</v>
      </c>
      <c r="Z110" s="28"/>
      <c r="AA110" s="46">
        <v>0.5</v>
      </c>
    </row>
    <row r="111" spans="2:27" x14ac:dyDescent="0.25">
      <c r="B111" s="5">
        <f t="shared" si="13"/>
        <v>88</v>
      </c>
      <c r="C111" s="26">
        <v>966.7</v>
      </c>
      <c r="D111" s="28">
        <f t="shared" si="12"/>
        <v>3.4399999999999996E-7</v>
      </c>
      <c r="E111" s="26">
        <v>0.34399999999999997</v>
      </c>
      <c r="L111" s="10"/>
      <c r="M111" s="10"/>
      <c r="N111" s="26">
        <f t="shared" si="15"/>
        <v>5.999999999999997E-2</v>
      </c>
      <c r="O111" s="37">
        <f t="shared" si="16"/>
        <v>4.0824829046386313</v>
      </c>
      <c r="P111" s="37" t="e">
        <f t="shared" si="17"/>
        <v>#REF!</v>
      </c>
      <c r="Q111" s="37" t="e">
        <f t="shared" si="14"/>
        <v>#REF!</v>
      </c>
      <c r="W111">
        <f t="shared" si="11"/>
        <v>107</v>
      </c>
      <c r="X111" s="26" t="s">
        <v>125</v>
      </c>
      <c r="Y111" s="26" t="s">
        <v>124</v>
      </c>
      <c r="Z111" s="28"/>
      <c r="AA111" s="46">
        <v>0.5</v>
      </c>
    </row>
    <row r="112" spans="2:27" x14ac:dyDescent="0.25">
      <c r="B112" s="5">
        <f t="shared" si="13"/>
        <v>89</v>
      </c>
      <c r="C112" s="26">
        <v>966</v>
      </c>
      <c r="D112" s="28">
        <f t="shared" si="12"/>
        <v>3.4399999999999996E-7</v>
      </c>
      <c r="E112" s="26">
        <v>0.34399999999999997</v>
      </c>
      <c r="L112" s="10"/>
      <c r="M112" s="10"/>
      <c r="N112" s="26">
        <f t="shared" si="15"/>
        <v>5.949999999999997E-2</v>
      </c>
      <c r="O112" s="37">
        <f t="shared" si="16"/>
        <v>4.0996003084539403</v>
      </c>
      <c r="P112" s="37" t="e">
        <f t="shared" si="17"/>
        <v>#REF!</v>
      </c>
      <c r="Q112" s="37" t="e">
        <f t="shared" si="14"/>
        <v>#REF!</v>
      </c>
      <c r="W112">
        <f t="shared" si="11"/>
        <v>108</v>
      </c>
      <c r="X112" s="26" t="s">
        <v>126</v>
      </c>
      <c r="Y112" s="26" t="s">
        <v>124</v>
      </c>
      <c r="Z112" s="28"/>
      <c r="AA112" s="46">
        <v>0.5</v>
      </c>
    </row>
    <row r="113" spans="2:57" x14ac:dyDescent="0.25">
      <c r="B113" s="5">
        <f t="shared" si="13"/>
        <v>90</v>
      </c>
      <c r="C113" s="26">
        <v>965.3</v>
      </c>
      <c r="D113" s="28">
        <f t="shared" si="12"/>
        <v>3.2599999999999998E-7</v>
      </c>
      <c r="E113" s="30">
        <v>0.32600000000000001</v>
      </c>
      <c r="L113" s="10"/>
      <c r="M113" s="10"/>
      <c r="N113" s="26">
        <f t="shared" si="15"/>
        <v>5.8999999999999969E-2</v>
      </c>
      <c r="O113" s="37">
        <f t="shared" si="16"/>
        <v>4.1169348479630923</v>
      </c>
      <c r="P113" s="37" t="e">
        <f t="shared" si="17"/>
        <v>#REF!</v>
      </c>
      <c r="Q113" s="37" t="e">
        <f t="shared" si="14"/>
        <v>#REF!</v>
      </c>
      <c r="W113">
        <f t="shared" si="11"/>
        <v>109</v>
      </c>
      <c r="X113" s="26" t="s">
        <v>127</v>
      </c>
      <c r="Y113" s="26" t="s">
        <v>124</v>
      </c>
      <c r="Z113" s="28"/>
      <c r="AA113" s="46">
        <v>0.5</v>
      </c>
    </row>
    <row r="114" spans="2:57" x14ac:dyDescent="0.25">
      <c r="B114" s="5">
        <f t="shared" si="13"/>
        <v>91</v>
      </c>
      <c r="C114" s="26">
        <v>964.7</v>
      </c>
      <c r="D114" s="28">
        <f t="shared" si="12"/>
        <v>3.2599999999999998E-7</v>
      </c>
      <c r="E114" s="26">
        <v>0.32600000000000001</v>
      </c>
      <c r="L114" s="10"/>
      <c r="M114" s="10"/>
      <c r="N114" s="26">
        <f t="shared" si="15"/>
        <v>5.8499999999999969E-2</v>
      </c>
      <c r="O114" s="37">
        <f t="shared" si="16"/>
        <v>4.1344911529736166</v>
      </c>
      <c r="P114" s="37" t="e">
        <f t="shared" si="17"/>
        <v>#REF!</v>
      </c>
      <c r="Q114" s="37" t="e">
        <f t="shared" si="14"/>
        <v>#REF!</v>
      </c>
      <c r="W114">
        <f t="shared" si="11"/>
        <v>110</v>
      </c>
      <c r="X114" s="26" t="s">
        <v>128</v>
      </c>
      <c r="Y114" s="26" t="s">
        <v>124</v>
      </c>
      <c r="Z114" s="28"/>
      <c r="AA114" s="46">
        <v>0.5</v>
      </c>
    </row>
    <row r="115" spans="2:57" x14ac:dyDescent="0.25">
      <c r="B115" s="5">
        <f t="shared" si="13"/>
        <v>92</v>
      </c>
      <c r="C115" s="26">
        <v>964</v>
      </c>
      <c r="D115" s="28">
        <f t="shared" si="12"/>
        <v>3.2599999999999998E-7</v>
      </c>
      <c r="E115" s="26">
        <v>0.32600000000000001</v>
      </c>
      <c r="L115" s="10"/>
      <c r="M115" s="10"/>
      <c r="N115" s="26">
        <f t="shared" si="15"/>
        <v>5.7999999999999968E-2</v>
      </c>
      <c r="O115" s="37">
        <f t="shared" si="16"/>
        <v>4.1522739926869994</v>
      </c>
      <c r="P115" s="37" t="e">
        <f t="shared" si="17"/>
        <v>#REF!</v>
      </c>
      <c r="Q115" s="37" t="e">
        <f t="shared" si="14"/>
        <v>#REF!</v>
      </c>
      <c r="W115">
        <f t="shared" si="11"/>
        <v>111</v>
      </c>
      <c r="X115" s="26" t="s">
        <v>133</v>
      </c>
      <c r="Y115" s="26" t="s">
        <v>124</v>
      </c>
      <c r="Z115" s="28"/>
      <c r="AA115" s="46">
        <v>0.5</v>
      </c>
    </row>
    <row r="116" spans="2:57" x14ac:dyDescent="0.25">
      <c r="B116" s="5">
        <f t="shared" si="13"/>
        <v>93</v>
      </c>
      <c r="C116" s="26">
        <v>963.3</v>
      </c>
      <c r="D116" s="28">
        <f t="shared" si="12"/>
        <v>3.2599999999999998E-7</v>
      </c>
      <c r="E116" s="26">
        <v>0.32600000000000001</v>
      </c>
      <c r="L116" s="10"/>
      <c r="M116" s="10"/>
      <c r="N116" s="26">
        <f t="shared" si="15"/>
        <v>5.7499999999999968E-2</v>
      </c>
      <c r="O116" s="37">
        <f t="shared" si="16"/>
        <v>4.170288281141497</v>
      </c>
      <c r="P116" s="37" t="e">
        <f t="shared" si="17"/>
        <v>#REF!</v>
      </c>
      <c r="Q116" s="37" t="e">
        <f t="shared" si="14"/>
        <v>#REF!</v>
      </c>
      <c r="W116">
        <f t="shared" si="11"/>
        <v>112</v>
      </c>
      <c r="X116" s="26" t="s">
        <v>134</v>
      </c>
      <c r="Y116" s="26" t="s">
        <v>124</v>
      </c>
      <c r="Z116" s="28"/>
      <c r="AA116" s="46">
        <v>0.5</v>
      </c>
    </row>
    <row r="117" spans="2:57" x14ac:dyDescent="0.25">
      <c r="B117" s="5">
        <f t="shared" si="13"/>
        <v>94</v>
      </c>
      <c r="C117" s="26">
        <v>962.6</v>
      </c>
      <c r="D117" s="28">
        <f t="shared" si="12"/>
        <v>3.2599999999999998E-7</v>
      </c>
      <c r="E117" s="26">
        <v>0.32600000000000001</v>
      </c>
      <c r="L117" s="10"/>
      <c r="M117" s="10"/>
      <c r="N117" s="26">
        <f t="shared" si="15"/>
        <v>5.6999999999999967E-2</v>
      </c>
      <c r="O117" s="37">
        <f t="shared" si="16"/>
        <v>4.1885390829169564</v>
      </c>
      <c r="P117" s="37" t="e">
        <f t="shared" si="17"/>
        <v>#REF!</v>
      </c>
      <c r="Q117" s="37" t="e">
        <f t="shared" si="14"/>
        <v>#REF!</v>
      </c>
    </row>
    <row r="118" spans="2:57" x14ac:dyDescent="0.25">
      <c r="B118" s="5">
        <f t="shared" si="13"/>
        <v>95</v>
      </c>
      <c r="C118" s="26">
        <v>961.9</v>
      </c>
      <c r="D118" s="28">
        <f t="shared" si="12"/>
        <v>3.0899999999999997E-7</v>
      </c>
      <c r="E118" s="30">
        <v>0.309</v>
      </c>
      <c r="L118" s="10"/>
      <c r="M118" s="10"/>
      <c r="N118" s="26">
        <f t="shared" si="15"/>
        <v>5.6499999999999967E-2</v>
      </c>
      <c r="O118" s="37">
        <f t="shared" si="16"/>
        <v>4.2070316191167132</v>
      </c>
      <c r="P118" s="37" t="e">
        <f t="shared" si="17"/>
        <v>#REF!</v>
      </c>
      <c r="Q118" s="37" t="e">
        <f t="shared" si="14"/>
        <v>#REF!</v>
      </c>
    </row>
    <row r="119" spans="2:57" x14ac:dyDescent="0.25">
      <c r="B119" s="5">
        <f t="shared" si="13"/>
        <v>96</v>
      </c>
      <c r="C119" s="26">
        <v>961.2</v>
      </c>
      <c r="D119" s="28">
        <f t="shared" si="12"/>
        <v>3.0899999999999997E-7</v>
      </c>
      <c r="E119" s="26">
        <v>0.309</v>
      </c>
      <c r="L119" s="10"/>
      <c r="M119" s="10"/>
      <c r="N119" s="26">
        <f t="shared" si="15"/>
        <v>5.5999999999999966E-2</v>
      </c>
      <c r="O119" s="37">
        <f t="shared" si="16"/>
        <v>4.2257712736425841</v>
      </c>
      <c r="P119" s="37" t="e">
        <f t="shared" si="17"/>
        <v>#REF!</v>
      </c>
      <c r="Q119" s="37" t="e">
        <f t="shared" si="14"/>
        <v>#REF!</v>
      </c>
    </row>
    <row r="120" spans="2:57" x14ac:dyDescent="0.25">
      <c r="B120" s="5">
        <f t="shared" si="13"/>
        <v>97</v>
      </c>
      <c r="C120" s="26">
        <v>960.4</v>
      </c>
      <c r="D120" s="28">
        <f t="shared" si="12"/>
        <v>3.0899999999999997E-7</v>
      </c>
      <c r="E120" s="26">
        <v>0.309</v>
      </c>
      <c r="L120" s="10"/>
      <c r="M120" s="10"/>
      <c r="N120" s="26">
        <f t="shared" si="15"/>
        <v>5.5499999999999966E-2</v>
      </c>
      <c r="O120" s="37">
        <f t="shared" si="16"/>
        <v>4.2447635997800903</v>
      </c>
      <c r="P120" s="37" t="e">
        <f t="shared" si="17"/>
        <v>#REF!</v>
      </c>
      <c r="Q120" s="37" t="e">
        <f t="shared" si="14"/>
        <v>#REF!</v>
      </c>
      <c r="AB120" t="s">
        <v>143</v>
      </c>
    </row>
    <row r="121" spans="2:57" x14ac:dyDescent="0.25">
      <c r="B121" s="5">
        <f t="shared" si="13"/>
        <v>98</v>
      </c>
      <c r="C121" s="26">
        <v>959.8</v>
      </c>
      <c r="D121" s="28">
        <f t="shared" si="12"/>
        <v>3.0899999999999997E-7</v>
      </c>
      <c r="E121" s="26">
        <v>0.309</v>
      </c>
      <c r="L121" s="10"/>
      <c r="M121" s="10"/>
      <c r="N121" s="26">
        <f t="shared" si="15"/>
        <v>5.4999999999999966E-2</v>
      </c>
      <c r="O121" s="37">
        <f t="shared" si="16"/>
        <v>4.2640143271122097</v>
      </c>
      <c r="P121" s="37" t="e">
        <f t="shared" si="17"/>
        <v>#REF!</v>
      </c>
      <c r="Q121" s="37" t="e">
        <f t="shared" si="14"/>
        <v>#REF!</v>
      </c>
      <c r="Z121" s="84" t="s">
        <v>144</v>
      </c>
      <c r="AA121" s="84"/>
      <c r="AB121" t="s">
        <v>145</v>
      </c>
    </row>
    <row r="122" spans="2:57" x14ac:dyDescent="0.25">
      <c r="B122" s="5">
        <f t="shared" si="13"/>
        <v>99</v>
      </c>
      <c r="C122" s="26">
        <v>959</v>
      </c>
      <c r="D122" s="28">
        <f t="shared" si="12"/>
        <v>3.0899999999999997E-7</v>
      </c>
      <c r="E122" s="26">
        <v>0.309</v>
      </c>
      <c r="L122" s="10"/>
      <c r="M122" s="10"/>
      <c r="N122" s="26">
        <f t="shared" si="15"/>
        <v>5.4499999999999965E-2</v>
      </c>
      <c r="O122" s="37">
        <f t="shared" si="16"/>
        <v>4.2835293687811946</v>
      </c>
      <c r="P122" s="37" t="e">
        <f t="shared" si="17"/>
        <v>#REF!</v>
      </c>
      <c r="Q122" s="37" t="e">
        <f t="shared" si="14"/>
        <v>#REF!</v>
      </c>
      <c r="Z122" s="4" t="s">
        <v>146</v>
      </c>
      <c r="AA122" s="10" t="s">
        <v>147</v>
      </c>
      <c r="AB122" s="10" t="s">
        <v>148</v>
      </c>
      <c r="AC122" s="10" t="s">
        <v>149</v>
      </c>
      <c r="AD122" s="10" t="s">
        <v>150</v>
      </c>
      <c r="AE122" s="10" t="s">
        <v>151</v>
      </c>
      <c r="AF122" s="10" t="s">
        <v>152</v>
      </c>
      <c r="AG122" s="10" t="s">
        <v>153</v>
      </c>
      <c r="AH122" s="10" t="s">
        <v>154</v>
      </c>
      <c r="AI122" s="10" t="s">
        <v>155</v>
      </c>
      <c r="AJ122" s="10" t="s">
        <v>156</v>
      </c>
      <c r="AK122" s="10" t="s">
        <v>157</v>
      </c>
      <c r="AL122" s="10" t="s">
        <v>158</v>
      </c>
      <c r="AM122" s="10" t="s">
        <v>159</v>
      </c>
      <c r="AN122" s="10" t="s">
        <v>160</v>
      </c>
      <c r="AO122" s="10" t="s">
        <v>161</v>
      </c>
      <c r="AP122" s="10" t="s">
        <v>162</v>
      </c>
      <c r="AQ122" s="10" t="s">
        <v>163</v>
      </c>
      <c r="AR122" s="10" t="s">
        <v>164</v>
      </c>
      <c r="AS122" s="10" t="s">
        <v>165</v>
      </c>
      <c r="AT122" s="10" t="s">
        <v>166</v>
      </c>
      <c r="AU122" s="10" t="s">
        <v>167</v>
      </c>
      <c r="AV122" s="10" t="s">
        <v>168</v>
      </c>
      <c r="AW122" s="10" t="s">
        <v>169</v>
      </c>
      <c r="AX122" s="10" t="s">
        <v>170</v>
      </c>
      <c r="AY122" s="10" t="s">
        <v>171</v>
      </c>
      <c r="AZ122" s="10" t="s">
        <v>172</v>
      </c>
      <c r="BA122" s="10" t="s">
        <v>173</v>
      </c>
      <c r="BB122" s="10" t="s">
        <v>174</v>
      </c>
      <c r="BC122" s="10" t="s">
        <v>175</v>
      </c>
      <c r="BD122" s="10" t="s">
        <v>176</v>
      </c>
      <c r="BE122" s="10" t="s">
        <v>177</v>
      </c>
    </row>
    <row r="123" spans="2:57" x14ac:dyDescent="0.25">
      <c r="B123" s="5">
        <f t="shared" si="13"/>
        <v>100</v>
      </c>
      <c r="C123" s="26">
        <v>958.3</v>
      </c>
      <c r="D123" s="28">
        <f t="shared" si="12"/>
        <v>2.9499999999999998E-7</v>
      </c>
      <c r="E123" s="30">
        <v>0.29499999999999998</v>
      </c>
      <c r="L123" s="10"/>
      <c r="M123" s="10"/>
      <c r="N123" s="26">
        <f t="shared" si="15"/>
        <v>5.3999999999999965E-2</v>
      </c>
      <c r="O123" s="37">
        <f t="shared" si="16"/>
        <v>4.303314829119353</v>
      </c>
      <c r="P123" s="37" t="e">
        <f t="shared" si="17"/>
        <v>#REF!</v>
      </c>
      <c r="Q123" s="37" t="e">
        <f t="shared" si="14"/>
        <v>#REF!</v>
      </c>
      <c r="Y123" s="10"/>
      <c r="Z123" s="4">
        <v>0</v>
      </c>
      <c r="AA123" s="10">
        <v>-10</v>
      </c>
      <c r="AB123" s="10">
        <v>-9</v>
      </c>
      <c r="AC123" s="10">
        <v>-8</v>
      </c>
      <c r="AD123" s="10">
        <v>-7</v>
      </c>
      <c r="AE123" s="10">
        <v>-6</v>
      </c>
      <c r="AF123" s="10">
        <v>-5</v>
      </c>
      <c r="AG123" s="10">
        <v>-4</v>
      </c>
      <c r="AH123" s="10">
        <v>-3</v>
      </c>
      <c r="AI123" s="10">
        <v>-2</v>
      </c>
      <c r="AJ123" s="10">
        <v>-1</v>
      </c>
      <c r="AK123" s="10">
        <v>0</v>
      </c>
      <c r="AL123" s="10">
        <v>1</v>
      </c>
      <c r="AM123" s="10">
        <v>2</v>
      </c>
      <c r="AN123" s="10">
        <v>3</v>
      </c>
      <c r="AO123" s="10">
        <v>4</v>
      </c>
      <c r="AP123" s="10">
        <v>5</v>
      </c>
      <c r="AQ123" s="10">
        <v>6</v>
      </c>
      <c r="AR123" s="10">
        <v>7</v>
      </c>
      <c r="AS123" s="10">
        <v>8</v>
      </c>
      <c r="AT123" s="10">
        <v>9</v>
      </c>
      <c r="AU123" s="10">
        <v>10</v>
      </c>
      <c r="AV123" s="10">
        <v>11</v>
      </c>
      <c r="AW123" s="10">
        <v>12</v>
      </c>
      <c r="AX123" s="10">
        <v>13</v>
      </c>
      <c r="AY123" s="10">
        <v>14</v>
      </c>
      <c r="AZ123" s="10">
        <v>15</v>
      </c>
      <c r="BA123" s="10">
        <v>16</v>
      </c>
      <c r="BB123" s="10">
        <v>17</v>
      </c>
      <c r="BC123" s="10">
        <v>18</v>
      </c>
      <c r="BD123" s="10">
        <v>19</v>
      </c>
      <c r="BE123" s="10">
        <v>20</v>
      </c>
    </row>
    <row r="124" spans="2:57" x14ac:dyDescent="0.25">
      <c r="B124" s="5">
        <v>102</v>
      </c>
      <c r="C124" s="26">
        <v>956.8</v>
      </c>
      <c r="D124" s="28">
        <f t="shared" si="12"/>
        <v>2.9499999999999998E-7</v>
      </c>
      <c r="E124" s="26">
        <v>0.29499999999999998</v>
      </c>
      <c r="M124" s="10"/>
      <c r="N124" s="26">
        <f t="shared" si="15"/>
        <v>5.3499999999999964E-2</v>
      </c>
      <c r="O124" s="37">
        <f t="shared" si="16"/>
        <v>4.3233770116711705</v>
      </c>
      <c r="P124" s="37" t="e">
        <f t="shared" si="17"/>
        <v>#REF!</v>
      </c>
      <c r="Q124" s="37" t="e">
        <f t="shared" si="14"/>
        <v>#REF!</v>
      </c>
      <c r="Y124" s="10"/>
      <c r="Z124" s="4">
        <v>20</v>
      </c>
      <c r="AA124" s="10"/>
      <c r="AB124" s="10"/>
      <c r="AC124" s="10">
        <v>5</v>
      </c>
      <c r="AD124" s="10">
        <v>5</v>
      </c>
      <c r="AE124" s="10">
        <v>5</v>
      </c>
      <c r="AF124" s="10">
        <v>5</v>
      </c>
      <c r="AG124" s="10">
        <v>5</v>
      </c>
      <c r="AH124" s="10">
        <v>5</v>
      </c>
      <c r="AI124" s="10">
        <v>4</v>
      </c>
      <c r="AJ124" s="10">
        <v>4</v>
      </c>
      <c r="AK124" s="10">
        <v>4</v>
      </c>
      <c r="AL124" s="10">
        <v>4</v>
      </c>
      <c r="AM124" s="10">
        <v>4</v>
      </c>
      <c r="AN124" s="10">
        <v>4</v>
      </c>
      <c r="AO124" s="10">
        <v>4</v>
      </c>
      <c r="AP124" s="10">
        <v>4</v>
      </c>
      <c r="AQ124" s="10">
        <v>4</v>
      </c>
      <c r="AR124" s="10">
        <v>4</v>
      </c>
      <c r="AS124" s="10">
        <v>4</v>
      </c>
      <c r="AT124" s="10">
        <v>3</v>
      </c>
      <c r="AU124" s="10">
        <v>3</v>
      </c>
      <c r="AV124" s="10">
        <v>3</v>
      </c>
      <c r="AW124" s="10">
        <v>3</v>
      </c>
      <c r="AX124" s="10">
        <v>3</v>
      </c>
      <c r="AY124" s="10">
        <v>3</v>
      </c>
      <c r="AZ124" s="10">
        <v>3</v>
      </c>
      <c r="BA124" s="10">
        <v>3</v>
      </c>
      <c r="BB124" s="10">
        <v>3</v>
      </c>
      <c r="BC124" s="10">
        <v>3</v>
      </c>
      <c r="BD124" s="10">
        <v>3</v>
      </c>
      <c r="BE124" s="10">
        <v>3</v>
      </c>
    </row>
    <row r="125" spans="2:57" x14ac:dyDescent="0.25">
      <c r="B125" s="5">
        <v>104</v>
      </c>
      <c r="C125" s="26">
        <v>955.5</v>
      </c>
      <c r="D125" s="28">
        <f t="shared" si="12"/>
        <v>2.9499999999999998E-7</v>
      </c>
      <c r="E125" s="26">
        <v>0.29499999999999998</v>
      </c>
      <c r="M125" s="10"/>
      <c r="N125" s="26">
        <f t="shared" si="15"/>
        <v>5.2999999999999964E-2</v>
      </c>
      <c r="O125" s="37">
        <f t="shared" si="16"/>
        <v>4.3437224276306958</v>
      </c>
      <c r="P125" s="37" t="e">
        <f t="shared" si="17"/>
        <v>#REF!</v>
      </c>
      <c r="Q125" s="37" t="e">
        <f t="shared" si="14"/>
        <v>#REF!</v>
      </c>
      <c r="Y125" s="10"/>
      <c r="Z125" s="4">
        <v>25</v>
      </c>
      <c r="AA125" s="10"/>
      <c r="AB125" s="10"/>
      <c r="AC125" s="10">
        <v>7</v>
      </c>
      <c r="AD125" s="10">
        <v>6</v>
      </c>
      <c r="AE125" s="10">
        <v>6</v>
      </c>
      <c r="AF125" s="10">
        <v>6</v>
      </c>
      <c r="AG125" s="10">
        <v>6</v>
      </c>
      <c r="AH125" s="10">
        <v>6</v>
      </c>
      <c r="AI125" s="10">
        <v>5</v>
      </c>
      <c r="AJ125" s="10">
        <v>5</v>
      </c>
      <c r="AK125" s="10">
        <v>5</v>
      </c>
      <c r="AL125" s="10">
        <v>5</v>
      </c>
      <c r="AM125" s="10">
        <v>5</v>
      </c>
      <c r="AN125" s="10">
        <v>5</v>
      </c>
      <c r="AO125" s="10">
        <v>5</v>
      </c>
      <c r="AP125" s="10">
        <v>5</v>
      </c>
      <c r="AQ125" s="10">
        <v>4</v>
      </c>
      <c r="AR125" s="10">
        <v>4</v>
      </c>
      <c r="AS125" s="10">
        <v>4</v>
      </c>
      <c r="AT125" s="10">
        <v>4</v>
      </c>
      <c r="AU125" s="10">
        <v>4</v>
      </c>
      <c r="AV125" s="10">
        <v>4</v>
      </c>
      <c r="AW125" s="10">
        <v>4</v>
      </c>
      <c r="AX125" s="10">
        <v>4</v>
      </c>
      <c r="AY125" s="10">
        <v>3</v>
      </c>
      <c r="AZ125" s="10">
        <v>3</v>
      </c>
      <c r="BA125" s="10">
        <v>3</v>
      </c>
      <c r="BB125" s="10">
        <v>3</v>
      </c>
      <c r="BC125" s="10">
        <v>3</v>
      </c>
      <c r="BD125" s="10">
        <v>3</v>
      </c>
      <c r="BE125" s="10">
        <v>3</v>
      </c>
    </row>
    <row r="126" spans="2:57" x14ac:dyDescent="0.25">
      <c r="B126" s="5">
        <v>106</v>
      </c>
      <c r="C126" s="26">
        <v>954</v>
      </c>
      <c r="D126" s="28">
        <f t="shared" si="12"/>
        <v>2.9499999999999998E-7</v>
      </c>
      <c r="E126" s="26">
        <v>0.29499999999999998</v>
      </c>
      <c r="M126" s="10"/>
      <c r="N126" s="26">
        <f t="shared" si="15"/>
        <v>5.2499999999999963E-2</v>
      </c>
      <c r="O126" s="37">
        <f t="shared" si="16"/>
        <v>4.364357804719849</v>
      </c>
      <c r="P126" s="37" t="e">
        <f t="shared" si="17"/>
        <v>#REF!</v>
      </c>
      <c r="Q126" s="37" t="e">
        <f t="shared" si="14"/>
        <v>#REF!</v>
      </c>
      <c r="Y126" s="10"/>
      <c r="Z126" s="4">
        <v>30</v>
      </c>
      <c r="AA126" s="10">
        <v>10</v>
      </c>
      <c r="AB126" s="10">
        <v>9</v>
      </c>
      <c r="AC126" s="10">
        <v>9</v>
      </c>
      <c r="AD126" s="10">
        <v>8</v>
      </c>
      <c r="AE126" s="10">
        <v>8</v>
      </c>
      <c r="AF126" s="10">
        <v>8</v>
      </c>
      <c r="AG126" s="10">
        <v>7</v>
      </c>
      <c r="AH126" s="10">
        <v>7</v>
      </c>
      <c r="AI126" s="10">
        <v>7</v>
      </c>
      <c r="AJ126" s="10">
        <v>7</v>
      </c>
      <c r="AK126" s="10">
        <v>7</v>
      </c>
      <c r="AL126" s="10">
        <v>6</v>
      </c>
      <c r="AM126" s="10">
        <v>6</v>
      </c>
      <c r="AN126" s="10">
        <v>6</v>
      </c>
      <c r="AO126" s="10">
        <v>6</v>
      </c>
      <c r="AP126" s="10">
        <v>6</v>
      </c>
      <c r="AQ126" s="10">
        <v>5</v>
      </c>
      <c r="AR126" s="10">
        <v>5</v>
      </c>
      <c r="AS126" s="10">
        <v>5</v>
      </c>
      <c r="AT126" s="10">
        <v>5</v>
      </c>
      <c r="AU126" s="10">
        <v>5</v>
      </c>
      <c r="AV126" s="10">
        <v>5</v>
      </c>
      <c r="AW126" s="10">
        <v>5</v>
      </c>
      <c r="AX126" s="10">
        <v>5</v>
      </c>
      <c r="AY126" s="10">
        <v>4</v>
      </c>
      <c r="AZ126" s="10">
        <v>4</v>
      </c>
      <c r="BA126" s="10">
        <v>4</v>
      </c>
      <c r="BB126" s="10">
        <v>4</v>
      </c>
      <c r="BC126" s="10">
        <v>4</v>
      </c>
      <c r="BD126" s="10">
        <v>4</v>
      </c>
      <c r="BE126" s="10">
        <v>4</v>
      </c>
    </row>
    <row r="127" spans="2:57" x14ac:dyDescent="0.25">
      <c r="B127" s="5">
        <v>108</v>
      </c>
      <c r="C127" s="26">
        <v>952.6</v>
      </c>
      <c r="D127" s="28">
        <f t="shared" si="12"/>
        <v>2.9499999999999998E-7</v>
      </c>
      <c r="E127" s="26">
        <v>0.29499999999999998</v>
      </c>
      <c r="M127" s="10"/>
      <c r="N127" s="26">
        <f t="shared" si="15"/>
        <v>5.1999999999999963E-2</v>
      </c>
      <c r="O127" s="37">
        <f t="shared" si="16"/>
        <v>4.3852900965351473</v>
      </c>
      <c r="P127" s="37" t="e">
        <f t="shared" si="17"/>
        <v>#REF!</v>
      </c>
      <c r="Q127" s="37" t="e">
        <f t="shared" si="14"/>
        <v>#REF!</v>
      </c>
      <c r="Y127" s="10"/>
      <c r="Z127" s="4">
        <v>35</v>
      </c>
      <c r="AA127" s="10">
        <v>12</v>
      </c>
      <c r="AB127" s="10">
        <v>11</v>
      </c>
      <c r="AC127" s="10">
        <v>11</v>
      </c>
      <c r="AD127" s="10">
        <v>10</v>
      </c>
      <c r="AE127" s="10">
        <v>10</v>
      </c>
      <c r="AF127" s="10">
        <v>10</v>
      </c>
      <c r="AG127" s="10">
        <v>9</v>
      </c>
      <c r="AH127" s="10">
        <v>9</v>
      </c>
      <c r="AI127" s="10">
        <v>8</v>
      </c>
      <c r="AJ127" s="10">
        <v>8</v>
      </c>
      <c r="AK127" s="10">
        <v>8</v>
      </c>
      <c r="AL127" s="10">
        <v>7</v>
      </c>
      <c r="AM127" s="10">
        <v>7</v>
      </c>
      <c r="AN127" s="10">
        <v>7</v>
      </c>
      <c r="AO127" s="10">
        <v>7</v>
      </c>
      <c r="AP127" s="10">
        <v>7</v>
      </c>
      <c r="AQ127" s="10">
        <v>6</v>
      </c>
      <c r="AR127" s="10">
        <v>6</v>
      </c>
      <c r="AS127" s="10">
        <v>6</v>
      </c>
      <c r="AT127" s="10">
        <v>6</v>
      </c>
      <c r="AU127" s="10">
        <v>6</v>
      </c>
      <c r="AV127" s="10">
        <v>5</v>
      </c>
      <c r="AW127" s="10">
        <v>5</v>
      </c>
      <c r="AX127" s="10">
        <v>5</v>
      </c>
      <c r="AY127" s="10">
        <v>5</v>
      </c>
      <c r="AZ127" s="10">
        <v>5</v>
      </c>
      <c r="BA127" s="10">
        <v>5</v>
      </c>
      <c r="BB127" s="10">
        <v>5</v>
      </c>
      <c r="BC127" s="10">
        <v>5</v>
      </c>
      <c r="BD127" s="10">
        <v>4</v>
      </c>
      <c r="BE127" s="10">
        <v>4</v>
      </c>
    </row>
    <row r="128" spans="2:57" x14ac:dyDescent="0.25">
      <c r="B128" s="5">
        <v>110</v>
      </c>
      <c r="C128" s="26">
        <v>951</v>
      </c>
      <c r="D128" s="28">
        <f t="shared" si="12"/>
        <v>2.9499999999999998E-7</v>
      </c>
      <c r="E128" s="26">
        <v>0.29499999999999998</v>
      </c>
      <c r="M128" s="10"/>
      <c r="N128" s="26">
        <f t="shared" si="15"/>
        <v>5.1499999999999962E-2</v>
      </c>
      <c r="O128" s="37">
        <f t="shared" si="16"/>
        <v>4.4065264923923193</v>
      </c>
      <c r="P128" s="37" t="e">
        <f t="shared" si="17"/>
        <v>#REF!</v>
      </c>
      <c r="Q128" s="37" t="e">
        <f t="shared" si="14"/>
        <v>#REF!</v>
      </c>
      <c r="Y128" s="10"/>
      <c r="Z128" s="4">
        <v>40</v>
      </c>
      <c r="AA128" s="10">
        <v>15</v>
      </c>
      <c r="AB128" s="10">
        <v>14</v>
      </c>
      <c r="AC128" s="10">
        <v>14</v>
      </c>
      <c r="AD128" s="10">
        <v>12</v>
      </c>
      <c r="AE128" s="10">
        <v>12</v>
      </c>
      <c r="AF128" s="10">
        <v>12</v>
      </c>
      <c r="AG128" s="10">
        <v>11</v>
      </c>
      <c r="AH128" s="10">
        <v>11</v>
      </c>
      <c r="AI128" s="10">
        <v>9</v>
      </c>
      <c r="AJ128" s="10">
        <v>9</v>
      </c>
      <c r="AK128" s="10">
        <v>9</v>
      </c>
      <c r="AL128" s="10">
        <v>9</v>
      </c>
      <c r="AM128" s="10">
        <v>9</v>
      </c>
      <c r="AN128" s="10">
        <v>9</v>
      </c>
      <c r="AO128" s="10">
        <v>8</v>
      </c>
      <c r="AP128" s="10">
        <v>8</v>
      </c>
      <c r="AQ128" s="10">
        <v>7</v>
      </c>
      <c r="AR128" s="10">
        <v>7</v>
      </c>
      <c r="AS128" s="10">
        <v>7</v>
      </c>
      <c r="AT128" s="10">
        <v>7</v>
      </c>
      <c r="AU128" s="10">
        <v>7</v>
      </c>
      <c r="AV128" s="10">
        <v>6</v>
      </c>
      <c r="AW128" s="10">
        <v>6</v>
      </c>
      <c r="AX128" s="10">
        <v>6</v>
      </c>
      <c r="AY128" s="10">
        <v>6</v>
      </c>
      <c r="AZ128" s="10">
        <v>6</v>
      </c>
      <c r="BA128" s="10">
        <v>6</v>
      </c>
      <c r="BB128" s="10">
        <v>6</v>
      </c>
      <c r="BC128" s="10">
        <v>6</v>
      </c>
      <c r="BD128" s="10">
        <v>5</v>
      </c>
      <c r="BE128" s="10">
        <v>5</v>
      </c>
    </row>
    <row r="129" spans="2:57" x14ac:dyDescent="0.25">
      <c r="B129" s="5">
        <v>112</v>
      </c>
      <c r="C129" s="26">
        <v>949.6</v>
      </c>
      <c r="D129" s="28">
        <f t="shared" si="12"/>
        <v>2.9499999999999998E-7</v>
      </c>
      <c r="E129" s="26">
        <v>0.29499999999999998</v>
      </c>
      <c r="M129" s="10"/>
      <c r="N129" s="26">
        <f t="shared" si="15"/>
        <v>5.0999999999999962E-2</v>
      </c>
      <c r="O129" s="37">
        <f t="shared" si="16"/>
        <v>4.4280744277004782</v>
      </c>
      <c r="P129" s="37" t="e">
        <f t="shared" si="17"/>
        <v>#REF!</v>
      </c>
      <c r="Q129" s="37" t="e">
        <f t="shared" si="14"/>
        <v>#REF!</v>
      </c>
      <c r="Y129" s="10"/>
      <c r="Z129" s="4">
        <v>45</v>
      </c>
      <c r="AA129" s="10">
        <v>21</v>
      </c>
      <c r="AB129" s="10">
        <v>18</v>
      </c>
      <c r="AC129" s="10">
        <v>18</v>
      </c>
      <c r="AD129" s="10">
        <v>15</v>
      </c>
      <c r="AE129" s="10">
        <v>15</v>
      </c>
      <c r="AF129" s="10">
        <v>15</v>
      </c>
      <c r="AG129" s="10">
        <v>13</v>
      </c>
      <c r="AH129" s="10">
        <v>13</v>
      </c>
      <c r="AI129" s="10">
        <v>11</v>
      </c>
      <c r="AJ129" s="10">
        <v>11</v>
      </c>
      <c r="AK129" s="10">
        <v>11</v>
      </c>
      <c r="AL129" s="10">
        <v>11</v>
      </c>
      <c r="AM129" s="10">
        <v>11</v>
      </c>
      <c r="AN129" s="10">
        <v>11</v>
      </c>
      <c r="AO129" s="10">
        <v>9</v>
      </c>
      <c r="AP129" s="10">
        <v>9</v>
      </c>
      <c r="AQ129" s="10">
        <v>8</v>
      </c>
      <c r="AR129" s="10">
        <v>8</v>
      </c>
      <c r="AS129" s="10">
        <v>8</v>
      </c>
      <c r="AT129" s="10">
        <v>8</v>
      </c>
      <c r="AU129" s="10">
        <v>8</v>
      </c>
      <c r="AV129" s="10">
        <v>7</v>
      </c>
      <c r="AW129" s="10">
        <v>7</v>
      </c>
      <c r="AX129" s="10">
        <v>7</v>
      </c>
      <c r="AY129" s="10">
        <v>7</v>
      </c>
      <c r="AZ129" s="10">
        <v>7</v>
      </c>
      <c r="BA129" s="10">
        <v>6</v>
      </c>
      <c r="BB129" s="10">
        <v>6</v>
      </c>
      <c r="BC129" s="10">
        <v>6</v>
      </c>
      <c r="BD129" s="10">
        <v>6</v>
      </c>
      <c r="BE129" s="10">
        <v>6</v>
      </c>
    </row>
    <row r="130" spans="2:57" x14ac:dyDescent="0.25">
      <c r="B130" s="5">
        <v>114</v>
      </c>
      <c r="C130" s="26">
        <v>948</v>
      </c>
      <c r="D130" s="28">
        <f t="shared" si="12"/>
        <v>2.9499999999999998E-7</v>
      </c>
      <c r="E130" s="26">
        <v>0.29499999999999998</v>
      </c>
      <c r="M130" s="10"/>
      <c r="N130" s="26">
        <f t="shared" si="15"/>
        <v>5.0499999999999962E-2</v>
      </c>
      <c r="O130" s="37">
        <f t="shared" si="16"/>
        <v>4.4499415948998493</v>
      </c>
      <c r="P130" s="37" t="e">
        <f t="shared" si="17"/>
        <v>#REF!</v>
      </c>
      <c r="Q130" s="37" t="e">
        <f t="shared" si="14"/>
        <v>#REF!</v>
      </c>
      <c r="Y130" s="10"/>
      <c r="Z130" s="4">
        <v>50</v>
      </c>
      <c r="AA130" s="10">
        <v>28</v>
      </c>
      <c r="AB130" s="10">
        <v>23</v>
      </c>
      <c r="AC130" s="10">
        <v>23</v>
      </c>
      <c r="AD130" s="10">
        <v>19</v>
      </c>
      <c r="AE130" s="10">
        <v>19</v>
      </c>
      <c r="AF130" s="10">
        <v>19</v>
      </c>
      <c r="AG130" s="10">
        <v>16</v>
      </c>
      <c r="AH130" s="10">
        <v>16</v>
      </c>
      <c r="AI130" s="10">
        <v>14</v>
      </c>
      <c r="AJ130" s="10">
        <v>14</v>
      </c>
      <c r="AK130" s="10">
        <v>14</v>
      </c>
      <c r="AL130" s="10">
        <v>13</v>
      </c>
      <c r="AM130" s="10">
        <v>13</v>
      </c>
      <c r="AN130" s="10">
        <v>13</v>
      </c>
      <c r="AO130" s="10">
        <v>11</v>
      </c>
      <c r="AP130" s="10">
        <v>11</v>
      </c>
      <c r="AQ130" s="10">
        <v>10</v>
      </c>
      <c r="AR130" s="10">
        <v>10</v>
      </c>
      <c r="AS130" s="10">
        <v>10</v>
      </c>
      <c r="AT130" s="10">
        <v>9</v>
      </c>
      <c r="AU130" s="10">
        <v>9</v>
      </c>
      <c r="AV130" s="10">
        <v>8</v>
      </c>
      <c r="AW130" s="10">
        <v>8</v>
      </c>
      <c r="AX130" s="10">
        <v>8</v>
      </c>
      <c r="AY130" s="10">
        <v>8</v>
      </c>
      <c r="AZ130" s="10">
        <v>8</v>
      </c>
      <c r="BA130" s="10">
        <v>7</v>
      </c>
      <c r="BB130" s="10">
        <v>7</v>
      </c>
      <c r="BC130" s="10">
        <v>7</v>
      </c>
      <c r="BD130" s="10">
        <v>7</v>
      </c>
      <c r="BE130" s="10">
        <v>7</v>
      </c>
    </row>
    <row r="131" spans="2:57" x14ac:dyDescent="0.25">
      <c r="B131" s="5">
        <v>116</v>
      </c>
      <c r="C131" s="26">
        <v>946.4</v>
      </c>
      <c r="D131" s="28">
        <f t="shared" si="12"/>
        <v>2.9499999999999998E-7</v>
      </c>
      <c r="E131" s="26">
        <v>0.29499999999999998</v>
      </c>
      <c r="M131" s="10"/>
      <c r="N131" s="26">
        <f t="shared" si="15"/>
        <v>4.9999999999999961E-2</v>
      </c>
      <c r="O131" s="37">
        <f t="shared" si="16"/>
        <v>4.4721359549995814</v>
      </c>
      <c r="P131" s="37" t="e">
        <f t="shared" si="17"/>
        <v>#REF!</v>
      </c>
      <c r="Q131" s="37" t="e">
        <f t="shared" si="14"/>
        <v>#REF!</v>
      </c>
      <c r="Y131" s="10"/>
    </row>
    <row r="132" spans="2:57" x14ac:dyDescent="0.25">
      <c r="B132" s="5">
        <v>118</v>
      </c>
      <c r="C132" s="26">
        <v>944.8</v>
      </c>
      <c r="D132" s="28">
        <f t="shared" si="12"/>
        <v>2.9499999999999998E-7</v>
      </c>
      <c r="E132" s="26">
        <v>0.29499999999999998</v>
      </c>
      <c r="M132" s="10"/>
      <c r="N132" s="26">
        <f t="shared" si="15"/>
        <v>4.9499999999999961E-2</v>
      </c>
      <c r="O132" s="37">
        <f t="shared" si="16"/>
        <v>4.4946657497549491</v>
      </c>
      <c r="P132" s="37" t="e">
        <f t="shared" si="17"/>
        <v>#REF!</v>
      </c>
      <c r="Q132" s="37" t="e">
        <f t="shared" si="14"/>
        <v>#REF!</v>
      </c>
      <c r="Y132" s="10"/>
      <c r="AB132" t="s">
        <v>178</v>
      </c>
    </row>
    <row r="133" spans="2:57" x14ac:dyDescent="0.25">
      <c r="B133" s="5">
        <v>120</v>
      </c>
      <c r="C133" s="26">
        <v>943.1</v>
      </c>
      <c r="D133" s="28">
        <f t="shared" si="12"/>
        <v>2.9499999999999998E-7</v>
      </c>
      <c r="E133" s="26">
        <v>0.29499999999999998</v>
      </c>
      <c r="M133" s="10"/>
      <c r="N133" s="26">
        <f t="shared" si="15"/>
        <v>4.899999999999996E-2</v>
      </c>
      <c r="O133" s="37">
        <f t="shared" si="16"/>
        <v>4.5175395145262582</v>
      </c>
      <c r="P133" s="37" t="e">
        <f t="shared" si="17"/>
        <v>#REF!</v>
      </c>
      <c r="Q133" s="37" t="e">
        <f t="shared" si="14"/>
        <v>#REF!</v>
      </c>
      <c r="Y133" s="10"/>
      <c r="Z133" s="84" t="s">
        <v>144</v>
      </c>
      <c r="AA133" s="84"/>
      <c r="AB133" t="s">
        <v>145</v>
      </c>
    </row>
    <row r="134" spans="2:57" x14ac:dyDescent="0.25">
      <c r="B134" t="s">
        <v>179</v>
      </c>
      <c r="M134" s="10"/>
      <c r="N134" s="26">
        <f t="shared" si="15"/>
        <v>4.849999999999996E-2</v>
      </c>
      <c r="O134" s="37">
        <f t="shared" si="16"/>
        <v>4.5407660918649997</v>
      </c>
      <c r="P134" s="37" t="e">
        <f t="shared" si="17"/>
        <v>#REF!</v>
      </c>
      <c r="Q134" s="37" t="e">
        <f t="shared" si="14"/>
        <v>#REF!</v>
      </c>
      <c r="Y134" s="10">
        <v>0</v>
      </c>
      <c r="Z134" s="4" t="s">
        <v>146</v>
      </c>
      <c r="AA134" s="10" t="s">
        <v>147</v>
      </c>
      <c r="AB134" s="10" t="s">
        <v>180</v>
      </c>
      <c r="AC134" s="10" t="s">
        <v>149</v>
      </c>
      <c r="AD134" s="10" t="s">
        <v>150</v>
      </c>
      <c r="AE134" s="10" t="s">
        <v>151</v>
      </c>
      <c r="AF134" s="10" t="s">
        <v>152</v>
      </c>
      <c r="AG134" s="10" t="s">
        <v>181</v>
      </c>
      <c r="AH134" s="10" t="s">
        <v>154</v>
      </c>
      <c r="AI134" s="10" t="s">
        <v>156</v>
      </c>
      <c r="AJ134" s="10" t="s">
        <v>155</v>
      </c>
      <c r="AK134" s="10" t="s">
        <v>157</v>
      </c>
      <c r="AL134" s="10" t="s">
        <v>159</v>
      </c>
      <c r="AM134" s="10" t="s">
        <v>158</v>
      </c>
      <c r="AN134" s="10" t="s">
        <v>160</v>
      </c>
      <c r="AO134" s="10" t="s">
        <v>182</v>
      </c>
      <c r="AP134" s="10" t="s">
        <v>162</v>
      </c>
      <c r="AQ134" s="10" t="s">
        <v>163</v>
      </c>
      <c r="AR134" s="10" t="s">
        <v>164</v>
      </c>
      <c r="AS134" s="10" t="s">
        <v>165</v>
      </c>
      <c r="AT134" s="10" t="s">
        <v>183</v>
      </c>
      <c r="AU134" s="10" t="s">
        <v>167</v>
      </c>
      <c r="AV134" s="10" t="s">
        <v>168</v>
      </c>
      <c r="AW134" s="10" t="s">
        <v>169</v>
      </c>
      <c r="AX134" s="10" t="s">
        <v>170</v>
      </c>
      <c r="AY134" s="10" t="s">
        <v>171</v>
      </c>
      <c r="AZ134" s="10" t="s">
        <v>172</v>
      </c>
      <c r="BA134" s="10" t="s">
        <v>173</v>
      </c>
      <c r="BB134" s="10" t="s">
        <v>174</v>
      </c>
      <c r="BC134" s="10" t="s">
        <v>175</v>
      </c>
      <c r="BD134" s="10" t="s">
        <v>176</v>
      </c>
      <c r="BE134" s="10" t="s">
        <v>177</v>
      </c>
    </row>
    <row r="135" spans="2:57" x14ac:dyDescent="0.25">
      <c r="B135" s="5" t="s">
        <v>184</v>
      </c>
      <c r="C135" s="26" t="s">
        <v>185</v>
      </c>
      <c r="D135" s="26" t="s">
        <v>186</v>
      </c>
      <c r="E135" s="26" t="s">
        <v>92</v>
      </c>
      <c r="F135" s="26" t="s">
        <v>90</v>
      </c>
      <c r="M135" s="10"/>
      <c r="N135" s="26">
        <f t="shared" si="15"/>
        <v>4.7999999999999959E-2</v>
      </c>
      <c r="O135" s="37">
        <f t="shared" si="16"/>
        <v>4.5643546458763868</v>
      </c>
      <c r="P135" s="37" t="e">
        <f t="shared" si="17"/>
        <v>#REF!</v>
      </c>
      <c r="Q135" s="37" t="e">
        <f t="shared" si="14"/>
        <v>#REF!</v>
      </c>
      <c r="Y135" s="10">
        <v>20</v>
      </c>
      <c r="Z135" s="4">
        <v>0</v>
      </c>
      <c r="AA135" s="10">
        <v>-10</v>
      </c>
      <c r="AB135" s="10">
        <v>-9</v>
      </c>
      <c r="AC135" s="10">
        <v>-8</v>
      </c>
      <c r="AD135" s="10">
        <v>-7</v>
      </c>
      <c r="AE135" s="10">
        <v>-6</v>
      </c>
      <c r="AF135" s="10">
        <v>-5</v>
      </c>
      <c r="AG135" s="10">
        <v>-4</v>
      </c>
      <c r="AH135" s="10">
        <v>-3</v>
      </c>
      <c r="AI135" s="10">
        <v>-2</v>
      </c>
      <c r="AJ135" s="10">
        <v>-1</v>
      </c>
      <c r="AK135" s="10">
        <v>0</v>
      </c>
      <c r="AL135" s="10">
        <v>1</v>
      </c>
      <c r="AM135" s="10">
        <v>2</v>
      </c>
      <c r="AN135" s="10">
        <v>3</v>
      </c>
      <c r="AO135" s="10">
        <v>4</v>
      </c>
      <c r="AP135" s="10">
        <v>5</v>
      </c>
      <c r="AQ135" s="10">
        <v>6</v>
      </c>
      <c r="AR135" s="10">
        <v>7</v>
      </c>
      <c r="AS135" s="10">
        <v>8</v>
      </c>
      <c r="AT135" s="10">
        <v>9</v>
      </c>
      <c r="AU135" s="10">
        <v>10</v>
      </c>
      <c r="AV135" s="10">
        <v>11</v>
      </c>
      <c r="AW135" s="10">
        <v>12</v>
      </c>
      <c r="AX135" s="10">
        <v>13</v>
      </c>
      <c r="AY135" s="10">
        <v>14</v>
      </c>
      <c r="AZ135" s="10">
        <v>15</v>
      </c>
      <c r="BA135" s="10">
        <v>16</v>
      </c>
      <c r="BB135" s="10">
        <v>17</v>
      </c>
      <c r="BC135" s="10">
        <v>18</v>
      </c>
      <c r="BD135" s="10">
        <v>19</v>
      </c>
      <c r="BE135" s="10">
        <v>20</v>
      </c>
    </row>
    <row r="136" spans="2:57" x14ac:dyDescent="0.25">
      <c r="B136" s="5" t="s">
        <v>187</v>
      </c>
      <c r="C136" s="5">
        <v>10</v>
      </c>
      <c r="D136" s="5">
        <v>1E-3</v>
      </c>
      <c r="E136" s="37">
        <f>C136/D136</f>
        <v>10000</v>
      </c>
      <c r="F136" s="37">
        <f t="shared" ref="F136:F150" si="18">1/E136</f>
        <v>1E-4</v>
      </c>
      <c r="M136" s="10"/>
      <c r="N136" s="26">
        <f t="shared" si="15"/>
        <v>4.7499999999999959E-2</v>
      </c>
      <c r="O136" s="37">
        <f t="shared" si="16"/>
        <v>4.5883146774112369</v>
      </c>
      <c r="P136" s="37" t="e">
        <f t="shared" si="17"/>
        <v>#REF!</v>
      </c>
      <c r="Q136" s="37" t="e">
        <f t="shared" si="14"/>
        <v>#REF!</v>
      </c>
      <c r="Y136" s="10">
        <v>25</v>
      </c>
      <c r="Z136" s="4">
        <v>20</v>
      </c>
      <c r="AA136" s="10"/>
      <c r="AB136" s="10"/>
      <c r="AC136" s="10">
        <v>9</v>
      </c>
      <c r="AD136" s="10">
        <v>8</v>
      </c>
      <c r="AE136" s="10">
        <v>8</v>
      </c>
      <c r="AF136" s="10">
        <v>8</v>
      </c>
      <c r="AG136" s="10">
        <v>7</v>
      </c>
      <c r="AH136" s="10">
        <v>7</v>
      </c>
      <c r="AI136" s="10">
        <v>6</v>
      </c>
      <c r="AJ136" s="10">
        <v>6</v>
      </c>
      <c r="AK136" s="10">
        <v>6</v>
      </c>
      <c r="AL136" s="10">
        <v>6</v>
      </c>
      <c r="AM136" s="10">
        <v>6</v>
      </c>
      <c r="AN136" s="10">
        <v>6</v>
      </c>
      <c r="AO136" s="10">
        <v>5</v>
      </c>
      <c r="AP136" s="10">
        <v>5</v>
      </c>
      <c r="AQ136" s="10">
        <v>5</v>
      </c>
      <c r="AR136" s="10">
        <v>5</v>
      </c>
      <c r="AS136" s="10">
        <v>5</v>
      </c>
      <c r="AT136" s="10">
        <v>4</v>
      </c>
      <c r="AU136" s="10">
        <v>4</v>
      </c>
      <c r="AV136" s="10">
        <v>4</v>
      </c>
      <c r="AW136" s="10">
        <v>4</v>
      </c>
      <c r="AX136" s="10">
        <v>4</v>
      </c>
      <c r="AY136" s="10">
        <v>4</v>
      </c>
      <c r="AZ136" s="10">
        <v>4</v>
      </c>
      <c r="BA136" s="10">
        <v>3</v>
      </c>
      <c r="BB136" s="10">
        <v>3</v>
      </c>
      <c r="BC136" s="10">
        <v>3</v>
      </c>
      <c r="BD136" s="10">
        <v>3</v>
      </c>
      <c r="BE136" s="10">
        <v>3</v>
      </c>
    </row>
    <row r="137" spans="2:57" x14ac:dyDescent="0.25">
      <c r="B137" s="5" t="s">
        <v>107</v>
      </c>
      <c r="C137" s="5">
        <v>16</v>
      </c>
      <c r="D137" s="5">
        <v>1E-3</v>
      </c>
      <c r="E137" s="37">
        <f t="shared" ref="E137:E150" si="19">C137/D137</f>
        <v>16000</v>
      </c>
      <c r="F137" s="37">
        <f t="shared" si="18"/>
        <v>6.2500000000000001E-5</v>
      </c>
      <c r="M137" s="10"/>
      <c r="N137" s="26">
        <f t="shared" si="15"/>
        <v>4.6999999999999958E-2</v>
      </c>
      <c r="O137" s="37">
        <f t="shared" si="16"/>
        <v>4.6126560401444276</v>
      </c>
      <c r="P137" s="37" t="e">
        <f t="shared" si="17"/>
        <v>#REF!</v>
      </c>
      <c r="Q137" s="37" t="e">
        <f t="shared" si="14"/>
        <v>#REF!</v>
      </c>
      <c r="Y137" s="10">
        <v>30</v>
      </c>
      <c r="Z137" s="4">
        <v>25</v>
      </c>
      <c r="AA137" s="10"/>
      <c r="AB137" s="10"/>
      <c r="AC137" s="10">
        <v>12</v>
      </c>
      <c r="AD137" s="10">
        <v>11</v>
      </c>
      <c r="AE137" s="10">
        <v>11</v>
      </c>
      <c r="AF137" s="10">
        <v>11</v>
      </c>
      <c r="AG137" s="10">
        <v>10</v>
      </c>
      <c r="AH137" s="10">
        <v>10</v>
      </c>
      <c r="AI137" s="10">
        <v>8</v>
      </c>
      <c r="AJ137" s="10">
        <v>8</v>
      </c>
      <c r="AK137" s="10">
        <v>8</v>
      </c>
      <c r="AL137" s="10">
        <v>8</v>
      </c>
      <c r="AM137" s="10">
        <v>8</v>
      </c>
      <c r="AN137" s="10">
        <v>8</v>
      </c>
      <c r="AO137" s="10">
        <v>7</v>
      </c>
      <c r="AP137" s="10">
        <v>7</v>
      </c>
      <c r="AQ137" s="10">
        <v>6</v>
      </c>
      <c r="AR137" s="10">
        <v>6</v>
      </c>
      <c r="AS137" s="10">
        <v>6</v>
      </c>
      <c r="AT137" s="10">
        <v>6</v>
      </c>
      <c r="AU137" s="10">
        <v>6</v>
      </c>
      <c r="AV137" s="10">
        <v>5</v>
      </c>
      <c r="AW137" s="10">
        <v>5</v>
      </c>
      <c r="AX137" s="10">
        <v>5</v>
      </c>
      <c r="AY137" s="10">
        <v>5</v>
      </c>
      <c r="AZ137" s="10">
        <v>5</v>
      </c>
      <c r="BA137" s="10">
        <v>4</v>
      </c>
      <c r="BB137" s="10">
        <v>4</v>
      </c>
      <c r="BC137" s="10">
        <v>4</v>
      </c>
      <c r="BD137" s="10">
        <v>4</v>
      </c>
      <c r="BE137" s="10">
        <v>4</v>
      </c>
    </row>
    <row r="138" spans="2:57" x14ac:dyDescent="0.25">
      <c r="B138" s="5" t="s">
        <v>188</v>
      </c>
      <c r="C138" s="5">
        <v>20</v>
      </c>
      <c r="D138" s="5">
        <v>1E-3</v>
      </c>
      <c r="E138" s="37">
        <f t="shared" si="19"/>
        <v>20000</v>
      </c>
      <c r="F138" s="37">
        <f t="shared" si="18"/>
        <v>5.0000000000000002E-5</v>
      </c>
      <c r="M138" s="10"/>
      <c r="N138" s="26">
        <f t="shared" si="15"/>
        <v>4.6499999999999958E-2</v>
      </c>
      <c r="O138" s="37">
        <f t="shared" si="16"/>
        <v>4.6373889576016847</v>
      </c>
      <c r="P138" s="37" t="e">
        <f t="shared" si="17"/>
        <v>#REF!</v>
      </c>
      <c r="Q138" s="37" t="e">
        <f t="shared" si="14"/>
        <v>#REF!</v>
      </c>
      <c r="Y138" s="10">
        <v>35</v>
      </c>
      <c r="Z138" s="4">
        <v>30</v>
      </c>
      <c r="AA138" s="10">
        <v>19</v>
      </c>
      <c r="AB138" s="10">
        <v>16</v>
      </c>
      <c r="AC138" s="10">
        <v>16</v>
      </c>
      <c r="AD138" s="10">
        <v>14</v>
      </c>
      <c r="AE138" s="10">
        <v>14</v>
      </c>
      <c r="AF138" s="10">
        <v>14</v>
      </c>
      <c r="AG138" s="10">
        <v>13</v>
      </c>
      <c r="AH138" s="10">
        <v>13</v>
      </c>
      <c r="AI138" s="10">
        <v>11</v>
      </c>
      <c r="AJ138" s="10">
        <v>11</v>
      </c>
      <c r="AK138" s="10">
        <v>11</v>
      </c>
      <c r="AL138" s="10">
        <v>10</v>
      </c>
      <c r="AM138" s="10">
        <v>10</v>
      </c>
      <c r="AN138" s="10">
        <v>10</v>
      </c>
      <c r="AO138" s="10">
        <v>9</v>
      </c>
      <c r="AP138" s="10">
        <v>9</v>
      </c>
      <c r="AQ138" s="10">
        <v>8</v>
      </c>
      <c r="AR138" s="10">
        <v>8</v>
      </c>
      <c r="AS138" s="10">
        <v>8</v>
      </c>
      <c r="AT138" s="10">
        <v>8</v>
      </c>
      <c r="AU138" s="10">
        <v>8</v>
      </c>
      <c r="AV138" s="10">
        <v>7</v>
      </c>
      <c r="AW138" s="10">
        <v>7</v>
      </c>
      <c r="AX138" s="10">
        <v>7</v>
      </c>
      <c r="AY138" s="10">
        <v>6</v>
      </c>
      <c r="AZ138" s="10">
        <v>6</v>
      </c>
      <c r="BA138" s="10">
        <v>6</v>
      </c>
      <c r="BB138" s="10">
        <v>6</v>
      </c>
      <c r="BC138" s="10">
        <v>6</v>
      </c>
      <c r="BD138" s="10">
        <v>5</v>
      </c>
      <c r="BE138" s="10">
        <v>5</v>
      </c>
    </row>
    <row r="139" spans="2:57" x14ac:dyDescent="0.25">
      <c r="B139" s="5" t="s">
        <v>189</v>
      </c>
      <c r="C139" s="5">
        <v>25</v>
      </c>
      <c r="D139" s="5">
        <v>1E-3</v>
      </c>
      <c r="E139" s="37">
        <f t="shared" si="19"/>
        <v>25000</v>
      </c>
      <c r="F139" s="37">
        <f t="shared" si="18"/>
        <v>4.0000000000000003E-5</v>
      </c>
      <c r="M139" s="10"/>
      <c r="N139" s="26">
        <f t="shared" si="15"/>
        <v>4.5999999999999958E-2</v>
      </c>
      <c r="O139" s="37">
        <f t="shared" si="16"/>
        <v>4.6625240412015705</v>
      </c>
      <c r="P139" s="37" t="e">
        <f t="shared" si="17"/>
        <v>#REF!</v>
      </c>
      <c r="Q139" s="37" t="e">
        <f t="shared" si="14"/>
        <v>#REF!</v>
      </c>
      <c r="Y139" s="10">
        <v>40</v>
      </c>
      <c r="Z139" s="4">
        <v>35</v>
      </c>
      <c r="AA139" s="10">
        <v>26</v>
      </c>
      <c r="AB139" s="10">
        <v>22</v>
      </c>
      <c r="AC139" s="10">
        <v>22</v>
      </c>
      <c r="AD139" s="10">
        <v>18</v>
      </c>
      <c r="AE139" s="10">
        <v>18</v>
      </c>
      <c r="AF139" s="10">
        <v>18</v>
      </c>
      <c r="AG139" s="10">
        <v>16</v>
      </c>
      <c r="AH139" s="10">
        <v>16</v>
      </c>
      <c r="AI139" s="10">
        <v>14</v>
      </c>
      <c r="AJ139" s="10">
        <v>14</v>
      </c>
      <c r="AK139" s="10">
        <v>14</v>
      </c>
      <c r="AL139" s="10">
        <v>13</v>
      </c>
      <c r="AM139" s="10">
        <v>13</v>
      </c>
      <c r="AN139" s="10">
        <v>13</v>
      </c>
      <c r="AO139" s="10">
        <v>11</v>
      </c>
      <c r="AP139" s="10">
        <v>11</v>
      </c>
      <c r="AQ139" s="10">
        <v>10</v>
      </c>
      <c r="AR139" s="10">
        <v>10</v>
      </c>
      <c r="AS139" s="10">
        <v>10</v>
      </c>
      <c r="AT139" s="10">
        <v>9</v>
      </c>
      <c r="AU139" s="10">
        <v>9</v>
      </c>
      <c r="AV139" s="10">
        <v>8</v>
      </c>
      <c r="AW139" s="10">
        <v>8</v>
      </c>
      <c r="AX139" s="10">
        <v>8</v>
      </c>
      <c r="AY139" s="10">
        <v>7</v>
      </c>
      <c r="AZ139" s="10">
        <v>7</v>
      </c>
      <c r="BA139" s="10">
        <v>7</v>
      </c>
      <c r="BB139" s="10">
        <v>7</v>
      </c>
      <c r="BC139" s="10">
        <v>7</v>
      </c>
      <c r="BD139" s="10">
        <v>6</v>
      </c>
      <c r="BE139" s="10">
        <v>6</v>
      </c>
    </row>
    <row r="140" spans="2:57" x14ac:dyDescent="0.25">
      <c r="B140" s="5" t="s">
        <v>113</v>
      </c>
      <c r="C140" s="5">
        <v>32</v>
      </c>
      <c r="D140" s="5">
        <v>1E-3</v>
      </c>
      <c r="E140" s="37">
        <f t="shared" si="19"/>
        <v>32000</v>
      </c>
      <c r="F140" s="37">
        <f t="shared" si="18"/>
        <v>3.1250000000000001E-5</v>
      </c>
      <c r="M140" s="10"/>
      <c r="N140" s="26">
        <f t="shared" si="15"/>
        <v>4.5499999999999957E-2</v>
      </c>
      <c r="O140" s="37">
        <f t="shared" si="16"/>
        <v>4.6880723093849568</v>
      </c>
      <c r="P140" s="37" t="e">
        <f t="shared" si="17"/>
        <v>#REF!</v>
      </c>
      <c r="Q140" s="37" t="e">
        <f t="shared" si="14"/>
        <v>#REF!</v>
      </c>
      <c r="Y140" s="10">
        <v>45</v>
      </c>
      <c r="Z140" s="4">
        <v>40</v>
      </c>
      <c r="AA140" s="10">
        <v>33</v>
      </c>
      <c r="AB140" s="10">
        <v>28</v>
      </c>
      <c r="AC140" s="10">
        <v>28</v>
      </c>
      <c r="AD140" s="10">
        <v>23</v>
      </c>
      <c r="AE140" s="10">
        <v>23</v>
      </c>
      <c r="AF140" s="10">
        <v>23</v>
      </c>
      <c r="AG140" s="10">
        <v>20</v>
      </c>
      <c r="AH140" s="10">
        <v>20</v>
      </c>
      <c r="AI140" s="10">
        <v>18</v>
      </c>
      <c r="AJ140" s="10">
        <v>18</v>
      </c>
      <c r="AK140" s="10">
        <v>18</v>
      </c>
      <c r="AL140" s="10">
        <v>16</v>
      </c>
      <c r="AM140" s="10">
        <v>16</v>
      </c>
      <c r="AN140" s="10">
        <v>16</v>
      </c>
      <c r="AO140" s="10">
        <v>14</v>
      </c>
      <c r="AP140" s="10">
        <v>14</v>
      </c>
      <c r="AQ140" s="10">
        <v>12</v>
      </c>
      <c r="AR140" s="10">
        <v>12</v>
      </c>
      <c r="AS140" s="10">
        <v>12</v>
      </c>
      <c r="AT140" s="10">
        <v>11</v>
      </c>
      <c r="AU140" s="10">
        <v>11</v>
      </c>
      <c r="AV140" s="10">
        <v>10</v>
      </c>
      <c r="AW140" s="10">
        <v>10</v>
      </c>
      <c r="AX140" s="10">
        <v>10</v>
      </c>
      <c r="AY140" s="10">
        <v>9</v>
      </c>
      <c r="AZ140" s="10">
        <v>9</v>
      </c>
      <c r="BA140" s="10">
        <v>8</v>
      </c>
      <c r="BB140" s="10">
        <v>8</v>
      </c>
      <c r="BC140" s="10">
        <v>8</v>
      </c>
      <c r="BD140" s="10">
        <v>8</v>
      </c>
      <c r="BE140" s="10">
        <v>8</v>
      </c>
    </row>
    <row r="141" spans="2:57" x14ac:dyDescent="0.25">
      <c r="B141" s="5" t="s">
        <v>116</v>
      </c>
      <c r="C141" s="5">
        <v>39</v>
      </c>
      <c r="D141" s="5">
        <v>1E-3</v>
      </c>
      <c r="E141" s="37">
        <f t="shared" si="19"/>
        <v>39000</v>
      </c>
      <c r="F141" s="37">
        <f t="shared" si="18"/>
        <v>2.564102564102564E-5</v>
      </c>
      <c r="M141" s="10"/>
      <c r="N141" s="26">
        <f t="shared" si="15"/>
        <v>4.4999999999999957E-2</v>
      </c>
      <c r="O141" s="37">
        <f t="shared" si="16"/>
        <v>4.7140452079103197</v>
      </c>
      <c r="P141" s="37" t="e">
        <f t="shared" si="17"/>
        <v>#REF!</v>
      </c>
      <c r="Q141" s="37" t="e">
        <f t="shared" si="14"/>
        <v>#REF!</v>
      </c>
      <c r="Y141" s="10">
        <v>50</v>
      </c>
      <c r="Z141" s="4">
        <v>45</v>
      </c>
      <c r="AA141" s="10">
        <v>46</v>
      </c>
      <c r="AB141" s="10">
        <v>38</v>
      </c>
      <c r="AC141" s="10">
        <v>38</v>
      </c>
      <c r="AD141" s="10">
        <v>31</v>
      </c>
      <c r="AE141" s="10">
        <v>31</v>
      </c>
      <c r="AF141" s="10">
        <v>31</v>
      </c>
      <c r="AG141" s="10">
        <v>27</v>
      </c>
      <c r="AH141" s="10">
        <v>27</v>
      </c>
      <c r="AI141" s="10">
        <v>23</v>
      </c>
      <c r="AJ141" s="10">
        <v>23</v>
      </c>
      <c r="AK141" s="10">
        <v>23</v>
      </c>
      <c r="AL141" s="10">
        <v>20</v>
      </c>
      <c r="AM141" s="10">
        <v>20</v>
      </c>
      <c r="AN141" s="10">
        <v>20</v>
      </c>
      <c r="AO141" s="10">
        <v>17</v>
      </c>
      <c r="AP141" s="10">
        <v>17</v>
      </c>
      <c r="AQ141" s="10">
        <v>15</v>
      </c>
      <c r="AR141" s="10">
        <v>15</v>
      </c>
      <c r="AS141" s="10">
        <v>15</v>
      </c>
      <c r="AT141" s="10">
        <v>13</v>
      </c>
      <c r="AU141" s="10">
        <v>13</v>
      </c>
      <c r="AV141" s="10">
        <v>12</v>
      </c>
      <c r="AW141" s="10">
        <v>12</v>
      </c>
      <c r="AX141" s="10">
        <v>12</v>
      </c>
      <c r="AY141" s="10">
        <v>11</v>
      </c>
      <c r="AZ141" s="10">
        <v>11</v>
      </c>
      <c r="BA141" s="10">
        <v>10</v>
      </c>
      <c r="BB141" s="10">
        <v>10</v>
      </c>
      <c r="BC141" s="10">
        <v>10</v>
      </c>
      <c r="BD141" s="10">
        <v>9</v>
      </c>
      <c r="BE141" s="10">
        <v>9</v>
      </c>
    </row>
    <row r="142" spans="2:57" x14ac:dyDescent="0.25">
      <c r="B142" s="5" t="s">
        <v>190</v>
      </c>
      <c r="C142" s="5">
        <v>50</v>
      </c>
      <c r="D142" s="5">
        <v>1E-3</v>
      </c>
      <c r="E142" s="37">
        <f t="shared" si="19"/>
        <v>50000</v>
      </c>
      <c r="F142" s="37">
        <f t="shared" si="18"/>
        <v>2.0000000000000002E-5</v>
      </c>
      <c r="M142" s="10"/>
      <c r="N142" s="26">
        <f t="shared" si="15"/>
        <v>4.4499999999999956E-2</v>
      </c>
      <c r="O142" s="37">
        <f t="shared" si="16"/>
        <v>4.7404546313997749</v>
      </c>
      <c r="P142" s="37" t="e">
        <f t="shared" si="17"/>
        <v>#REF!</v>
      </c>
      <c r="Q142" s="37" t="e">
        <f t="shared" si="14"/>
        <v>#REF!</v>
      </c>
      <c r="Z142" s="4">
        <v>50</v>
      </c>
      <c r="AA142" s="10">
        <v>61</v>
      </c>
      <c r="AB142" s="10">
        <v>50</v>
      </c>
      <c r="AC142" s="10">
        <v>50</v>
      </c>
      <c r="AD142" s="10">
        <v>41</v>
      </c>
      <c r="AE142" s="10">
        <v>41</v>
      </c>
      <c r="AF142" s="10">
        <v>41</v>
      </c>
      <c r="AG142" s="10">
        <v>35</v>
      </c>
      <c r="AH142" s="10">
        <v>35</v>
      </c>
      <c r="AI142" s="10">
        <v>29</v>
      </c>
      <c r="AJ142" s="10">
        <v>29</v>
      </c>
      <c r="AK142" s="10">
        <v>29</v>
      </c>
      <c r="AL142" s="10">
        <v>25</v>
      </c>
      <c r="AM142" s="10">
        <v>25</v>
      </c>
      <c r="AN142" s="10">
        <v>25</v>
      </c>
      <c r="AO142" s="10">
        <v>21</v>
      </c>
      <c r="AP142" s="10">
        <v>21</v>
      </c>
      <c r="AQ142" s="10">
        <v>19</v>
      </c>
      <c r="AR142" s="10">
        <v>19</v>
      </c>
      <c r="AS142" s="10">
        <v>19</v>
      </c>
      <c r="AT142" s="10">
        <v>16</v>
      </c>
      <c r="AU142" s="10">
        <v>16</v>
      </c>
      <c r="AV142" s="10">
        <v>15</v>
      </c>
      <c r="AW142" s="10">
        <v>15</v>
      </c>
      <c r="AX142" s="10">
        <v>15</v>
      </c>
      <c r="AY142" s="10">
        <v>14</v>
      </c>
      <c r="AZ142" s="10">
        <v>14</v>
      </c>
      <c r="BA142" s="10">
        <v>12</v>
      </c>
      <c r="BB142" s="10">
        <v>12</v>
      </c>
      <c r="BC142" s="10">
        <v>12</v>
      </c>
      <c r="BD142" s="10">
        <v>10</v>
      </c>
      <c r="BE142" s="10">
        <v>10</v>
      </c>
    </row>
    <row r="143" spans="2:57" x14ac:dyDescent="0.25">
      <c r="B143" s="5" t="s">
        <v>191</v>
      </c>
      <c r="C143" s="5">
        <v>72.099999999999994</v>
      </c>
      <c r="D143" s="5">
        <v>1E-3</v>
      </c>
      <c r="E143" s="37">
        <f t="shared" si="19"/>
        <v>72100</v>
      </c>
      <c r="F143" s="37">
        <f t="shared" si="18"/>
        <v>1.3869625520110957E-5</v>
      </c>
      <c r="M143" s="10"/>
      <c r="N143" s="26">
        <f t="shared" si="15"/>
        <v>4.3999999999999956E-2</v>
      </c>
      <c r="O143" s="37">
        <f t="shared" si="16"/>
        <v>4.767312946227964</v>
      </c>
      <c r="P143" s="37" t="e">
        <f t="shared" si="17"/>
        <v>#REF!</v>
      </c>
      <c r="Q143" s="37" t="e">
        <f t="shared" si="14"/>
        <v>#REF!</v>
      </c>
    </row>
    <row r="144" spans="2:57" x14ac:dyDescent="0.25">
      <c r="B144" s="5" t="s">
        <v>192</v>
      </c>
      <c r="C144" s="5">
        <v>84.9</v>
      </c>
      <c r="D144" s="5">
        <v>1E-3</v>
      </c>
      <c r="E144" s="37">
        <f t="shared" si="19"/>
        <v>84900</v>
      </c>
      <c r="F144" s="37">
        <f t="shared" si="18"/>
        <v>1.1778563015312131E-5</v>
      </c>
      <c r="M144" s="10"/>
      <c r="N144" s="26">
        <f t="shared" si="15"/>
        <v>4.3499999999999955E-2</v>
      </c>
      <c r="O144" s="37">
        <f t="shared" si="16"/>
        <v>4.7946330148538445</v>
      </c>
      <c r="P144" s="37" t="e">
        <f t="shared" si="17"/>
        <v>#REF!</v>
      </c>
      <c r="Q144" s="37" t="e">
        <f t="shared" si="14"/>
        <v>#REF!</v>
      </c>
    </row>
    <row r="145" spans="2:47" x14ac:dyDescent="0.25">
      <c r="B145" s="5" t="s">
        <v>193</v>
      </c>
      <c r="C145" s="5">
        <v>103</v>
      </c>
      <c r="D145" s="5">
        <v>1E-3</v>
      </c>
      <c r="E145" s="37">
        <f t="shared" si="19"/>
        <v>103000</v>
      </c>
      <c r="F145" s="37">
        <f t="shared" si="18"/>
        <v>9.7087378640776696E-6</v>
      </c>
      <c r="M145" s="10"/>
      <c r="N145" s="26">
        <f t="shared" si="15"/>
        <v>4.2999999999999955E-2</v>
      </c>
      <c r="O145" s="37">
        <f t="shared" si="16"/>
        <v>4.8224282217041239</v>
      </c>
      <c r="P145" s="37" t="e">
        <f t="shared" si="17"/>
        <v>#REF!</v>
      </c>
      <c r="Q145" s="37" t="e">
        <f t="shared" si="14"/>
        <v>#REF!</v>
      </c>
      <c r="AB145" s="47"/>
      <c r="AC145" s="60"/>
    </row>
    <row r="146" spans="2:47" x14ac:dyDescent="0.25">
      <c r="B146" s="5" t="s">
        <v>127</v>
      </c>
      <c r="C146" s="5">
        <v>127</v>
      </c>
      <c r="D146" s="5">
        <v>1E-3</v>
      </c>
      <c r="E146" s="37">
        <f t="shared" si="19"/>
        <v>127000</v>
      </c>
      <c r="F146" s="37">
        <f t="shared" si="18"/>
        <v>7.8740157480314964E-6</v>
      </c>
      <c r="M146" s="10"/>
      <c r="N146" s="26">
        <f t="shared" si="15"/>
        <v>4.2499999999999954E-2</v>
      </c>
      <c r="O146" s="37">
        <f t="shared" si="16"/>
        <v>4.8507125007266616</v>
      </c>
      <c r="P146" s="37" t="e">
        <f t="shared" si="17"/>
        <v>#REF!</v>
      </c>
      <c r="Q146" s="37" t="e">
        <f t="shared" si="14"/>
        <v>#REF!</v>
      </c>
      <c r="AA146" s="10" t="s">
        <v>194</v>
      </c>
      <c r="AB146" t="s">
        <v>195</v>
      </c>
      <c r="AC146" s="10" t="s">
        <v>85</v>
      </c>
      <c r="AD146" s="10" t="s">
        <v>68</v>
      </c>
      <c r="AE146" s="52"/>
      <c r="AF146" s="10" t="s">
        <v>196</v>
      </c>
      <c r="AH146" s="49">
        <f>'Q-H_EN_rough_callculation'!H32</f>
        <v>70</v>
      </c>
      <c r="AI146" t="s">
        <v>194</v>
      </c>
      <c r="AJ146" s="49">
        <f>'Q-H_EN_rough_callculation'!H51</f>
        <v>30</v>
      </c>
    </row>
    <row r="147" spans="2:47" x14ac:dyDescent="0.25">
      <c r="B147" s="5"/>
      <c r="C147" s="5"/>
      <c r="D147" s="5"/>
      <c r="E147" s="37"/>
      <c r="F147" s="37"/>
      <c r="M147" s="10"/>
      <c r="N147" s="26"/>
      <c r="O147" s="37"/>
      <c r="P147" s="37"/>
      <c r="Q147" s="37"/>
      <c r="AA147" s="10"/>
      <c r="AC147" s="10"/>
      <c r="AE147" s="52"/>
      <c r="AG147" s="10"/>
      <c r="AJ147" s="10"/>
    </row>
    <row r="148" spans="2:47" x14ac:dyDescent="0.25">
      <c r="B148" s="5" t="s">
        <v>197</v>
      </c>
      <c r="C148" s="5">
        <v>153</v>
      </c>
      <c r="D148" s="5">
        <v>1E-3</v>
      </c>
      <c r="E148" s="37">
        <f t="shared" si="19"/>
        <v>153000</v>
      </c>
      <c r="F148" s="37">
        <f t="shared" si="18"/>
        <v>6.5359477124183003E-6</v>
      </c>
      <c r="M148" s="10"/>
      <c r="N148" s="26">
        <f>N146-0.0005</f>
        <v>4.1999999999999954E-2</v>
      </c>
      <c r="O148" s="37">
        <f t="shared" si="16"/>
        <v>4.8795003647426691</v>
      </c>
      <c r="P148" s="37" t="e">
        <f t="shared" si="17"/>
        <v>#REF!</v>
      </c>
      <c r="Q148" s="37" t="e">
        <f t="shared" si="14"/>
        <v>#REF!</v>
      </c>
      <c r="Z148">
        <v>1</v>
      </c>
      <c r="AA148" s="26">
        <v>20</v>
      </c>
      <c r="AB148" s="26">
        <v>-10</v>
      </c>
      <c r="AC148" s="26" t="s">
        <v>79</v>
      </c>
      <c r="AD148" s="26" t="s">
        <v>79</v>
      </c>
      <c r="AE148" s="52"/>
      <c r="AH148" s="10" t="s">
        <v>68</v>
      </c>
      <c r="AJ148" s="49" t="e">
        <f t="array" ref="AJ148">INDEX(AD148:AD364,MATCH(AJ146&amp;AH146,AA148:AA364&amp;AB148:AB364,0))</f>
        <v>#N/A</v>
      </c>
      <c r="AM148" s="83" t="s">
        <v>198</v>
      </c>
      <c r="AN148" s="83"/>
      <c r="AO148" s="83"/>
      <c r="AP148" s="83"/>
      <c r="AQ148" s="83"/>
      <c r="AR148" s="83"/>
      <c r="AS148" s="83"/>
    </row>
    <row r="149" spans="2:47" x14ac:dyDescent="0.25">
      <c r="B149" s="5" t="s">
        <v>199</v>
      </c>
      <c r="C149" s="5">
        <v>213</v>
      </c>
      <c r="D149" s="5">
        <v>1E-3</v>
      </c>
      <c r="E149" s="37">
        <f t="shared" si="19"/>
        <v>213000</v>
      </c>
      <c r="F149" s="37">
        <f t="shared" si="18"/>
        <v>4.6948356807511736E-6</v>
      </c>
      <c r="M149" s="10"/>
      <c r="N149" s="26">
        <f t="shared" si="15"/>
        <v>4.1499999999999954E-2</v>
      </c>
      <c r="O149" s="37">
        <f t="shared" si="16"/>
        <v>4.9088069367381628</v>
      </c>
      <c r="P149" s="37" t="e">
        <f t="shared" si="17"/>
        <v>#REF!</v>
      </c>
      <c r="Q149" s="37" t="e">
        <f t="shared" si="14"/>
        <v>#REF!</v>
      </c>
      <c r="Z149">
        <f>Z148+1</f>
        <v>2</v>
      </c>
      <c r="AA149" s="26">
        <v>20</v>
      </c>
      <c r="AB149" s="26">
        <v>-9</v>
      </c>
      <c r="AC149" s="26" t="s">
        <v>79</v>
      </c>
      <c r="AD149" s="26" t="s">
        <v>79</v>
      </c>
      <c r="AE149" s="52"/>
      <c r="AH149" s="10" t="s">
        <v>85</v>
      </c>
      <c r="AJ149" s="49" t="e">
        <f t="array" ref="AJ149">INDEX(AC148:AC364,MATCH(AJ146&amp;AH146,AA148:AA364&amp;AB148:AB364,0))</f>
        <v>#N/A</v>
      </c>
      <c r="AM149" s="83"/>
      <c r="AN149" s="83"/>
      <c r="AO149" s="83"/>
      <c r="AP149" s="83"/>
      <c r="AQ149" s="83"/>
      <c r="AR149" s="83"/>
      <c r="AS149" s="83"/>
      <c r="AU149" t="s">
        <v>200</v>
      </c>
    </row>
    <row r="150" spans="2:47" x14ac:dyDescent="0.25">
      <c r="B150" s="5" t="s">
        <v>201</v>
      </c>
      <c r="C150" s="5">
        <v>261</v>
      </c>
      <c r="D150" s="5">
        <v>1E-3</v>
      </c>
      <c r="E150" s="37">
        <f t="shared" si="19"/>
        <v>261000</v>
      </c>
      <c r="F150" s="37">
        <f t="shared" si="18"/>
        <v>3.8314176245210725E-6</v>
      </c>
      <c r="M150" s="10"/>
      <c r="N150" s="26">
        <f t="shared" si="15"/>
        <v>4.0999999999999953E-2</v>
      </c>
      <c r="O150" s="37">
        <f t="shared" si="16"/>
        <v>4.9386479832479511</v>
      </c>
      <c r="P150" s="37" t="e">
        <f t="shared" si="17"/>
        <v>#REF!</v>
      </c>
      <c r="Q150" s="37" t="e">
        <f t="shared" si="14"/>
        <v>#REF!</v>
      </c>
      <c r="Z150">
        <f t="shared" ref="Z150:Z213" si="20">Z149+1</f>
        <v>3</v>
      </c>
      <c r="AA150" s="26">
        <v>20</v>
      </c>
      <c r="AB150" s="26">
        <v>-8</v>
      </c>
      <c r="AC150" s="26">
        <v>5</v>
      </c>
      <c r="AD150" s="26">
        <v>9</v>
      </c>
      <c r="AE150" s="52"/>
      <c r="AG150" s="10"/>
      <c r="AH150" s="10"/>
      <c r="AM150" s="83"/>
      <c r="AN150" s="83"/>
      <c r="AO150" s="83"/>
      <c r="AP150" s="83"/>
      <c r="AQ150" s="83"/>
      <c r="AR150" s="83"/>
      <c r="AS150" s="83"/>
    </row>
    <row r="151" spans="2:47" x14ac:dyDescent="0.25">
      <c r="B151" s="9" t="s">
        <v>202</v>
      </c>
      <c r="M151" s="10"/>
      <c r="N151" s="26">
        <f t="shared" si="15"/>
        <v>4.0499999999999953E-2</v>
      </c>
      <c r="O151" s="37">
        <f t="shared" si="16"/>
        <v>4.9690399499995355</v>
      </c>
      <c r="P151" s="37" t="e">
        <f t="shared" si="17"/>
        <v>#REF!</v>
      </c>
      <c r="Q151" s="37" t="e">
        <f t="shared" si="14"/>
        <v>#REF!</v>
      </c>
      <c r="Z151">
        <f t="shared" si="20"/>
        <v>4</v>
      </c>
      <c r="AA151" s="26">
        <v>20</v>
      </c>
      <c r="AB151" s="26">
        <v>-7</v>
      </c>
      <c r="AC151" s="26">
        <v>5</v>
      </c>
      <c r="AD151" s="26">
        <v>8</v>
      </c>
      <c r="AE151" s="52"/>
      <c r="AG151" s="10"/>
      <c r="AH151" s="10"/>
    </row>
    <row r="152" spans="2:47" x14ac:dyDescent="0.25">
      <c r="B152" s="5" t="s">
        <v>187</v>
      </c>
      <c r="C152" s="5">
        <v>13.6</v>
      </c>
      <c r="D152" s="5">
        <v>0.05</v>
      </c>
      <c r="E152" s="37">
        <f>C152/D152</f>
        <v>272</v>
      </c>
      <c r="F152" s="37">
        <f t="shared" ref="F152:F165" si="21">1/E152</f>
        <v>3.6764705882352941E-3</v>
      </c>
      <c r="M152" s="10"/>
      <c r="N152" s="26">
        <f t="shared" si="15"/>
        <v>3.9999999999999952E-2</v>
      </c>
      <c r="O152" s="37">
        <f t="shared" si="16"/>
        <v>5.0000000000000036</v>
      </c>
      <c r="P152" s="37" t="e">
        <f t="shared" si="17"/>
        <v>#REF!</v>
      </c>
      <c r="Q152" s="37" t="e">
        <f t="shared" si="14"/>
        <v>#REF!</v>
      </c>
      <c r="Z152">
        <f t="shared" si="20"/>
        <v>5</v>
      </c>
      <c r="AA152" s="26">
        <v>20</v>
      </c>
      <c r="AB152" s="26">
        <v>-6</v>
      </c>
      <c r="AC152" s="26">
        <v>5</v>
      </c>
      <c r="AD152" s="26">
        <v>8</v>
      </c>
      <c r="AG152" s="52"/>
    </row>
    <row r="153" spans="2:47" x14ac:dyDescent="0.25">
      <c r="B153" s="5" t="s">
        <v>107</v>
      </c>
      <c r="C153" s="5">
        <v>17.3</v>
      </c>
      <c r="D153" s="5">
        <v>0.05</v>
      </c>
      <c r="E153" s="37">
        <f t="shared" ref="E153:E165" si="22">C153/D153</f>
        <v>346</v>
      </c>
      <c r="F153" s="37">
        <f t="shared" si="21"/>
        <v>2.8901734104046241E-3</v>
      </c>
      <c r="M153" s="10"/>
      <c r="N153" s="26">
        <f t="shared" si="15"/>
        <v>3.9499999999999952E-2</v>
      </c>
      <c r="O153" s="37">
        <f t="shared" si="16"/>
        <v>5.0315460542662791</v>
      </c>
      <c r="P153" s="37" t="e">
        <f t="shared" si="17"/>
        <v>#REF!</v>
      </c>
      <c r="Q153" s="37" t="e">
        <f t="shared" si="14"/>
        <v>#REF!</v>
      </c>
      <c r="Z153">
        <f t="shared" si="20"/>
        <v>6</v>
      </c>
      <c r="AA153" s="26">
        <v>20</v>
      </c>
      <c r="AB153" s="26">
        <v>-5</v>
      </c>
      <c r="AC153" s="26">
        <v>5</v>
      </c>
      <c r="AD153" s="26">
        <v>8</v>
      </c>
      <c r="AE153" s="52"/>
      <c r="AG153" s="10"/>
    </row>
    <row r="154" spans="2:47" x14ac:dyDescent="0.25">
      <c r="B154" s="5" t="s">
        <v>188</v>
      </c>
      <c r="C154" s="5">
        <v>22.9</v>
      </c>
      <c r="D154" s="5">
        <v>0.05</v>
      </c>
      <c r="E154" s="37">
        <f t="shared" si="22"/>
        <v>457.99999999999994</v>
      </c>
      <c r="F154" s="37">
        <f t="shared" si="21"/>
        <v>2.1834061135371182E-3</v>
      </c>
      <c r="M154" s="10"/>
      <c r="N154" s="26">
        <f t="shared" si="15"/>
        <v>3.8999999999999951E-2</v>
      </c>
      <c r="O154" s="37">
        <f t="shared" si="16"/>
        <v>5.0636968354183365</v>
      </c>
      <c r="P154" s="37" t="e">
        <f t="shared" si="17"/>
        <v>#REF!</v>
      </c>
      <c r="Q154" s="37" t="e">
        <f t="shared" si="14"/>
        <v>#REF!</v>
      </c>
      <c r="Z154">
        <f t="shared" si="20"/>
        <v>7</v>
      </c>
      <c r="AA154" s="26">
        <v>20</v>
      </c>
      <c r="AB154" s="26">
        <v>-4</v>
      </c>
      <c r="AC154" s="26">
        <v>5</v>
      </c>
      <c r="AD154" s="26">
        <v>7</v>
      </c>
      <c r="AE154" s="52"/>
      <c r="AG154" s="10"/>
      <c r="AH154" s="10"/>
    </row>
    <row r="155" spans="2:47" x14ac:dyDescent="0.25">
      <c r="B155" s="5" t="s">
        <v>189</v>
      </c>
      <c r="C155" s="5">
        <v>29.700000000000003</v>
      </c>
      <c r="D155" s="5">
        <v>0.05</v>
      </c>
      <c r="E155" s="37">
        <f t="shared" si="22"/>
        <v>594</v>
      </c>
      <c r="F155" s="37">
        <f t="shared" si="21"/>
        <v>1.6835016835016834E-3</v>
      </c>
      <c r="M155" s="10"/>
      <c r="N155" s="26">
        <f t="shared" si="15"/>
        <v>3.8499999999999951E-2</v>
      </c>
      <c r="O155" s="37">
        <f t="shared" si="16"/>
        <v>5.0964719143762585</v>
      </c>
      <c r="P155" s="37" t="e">
        <f t="shared" si="17"/>
        <v>#REF!</v>
      </c>
      <c r="Q155" s="37" t="e">
        <f t="shared" si="14"/>
        <v>#REF!</v>
      </c>
      <c r="Z155">
        <f t="shared" si="20"/>
        <v>8</v>
      </c>
      <c r="AA155" s="26">
        <v>20</v>
      </c>
      <c r="AB155" s="26">
        <v>-3</v>
      </c>
      <c r="AC155" s="26">
        <v>5</v>
      </c>
      <c r="AD155" s="26">
        <v>7</v>
      </c>
      <c r="AE155" s="52"/>
      <c r="AG155" s="10"/>
      <c r="AH155" s="10"/>
    </row>
    <row r="156" spans="2:47" x14ac:dyDescent="0.25">
      <c r="B156" s="5" t="s">
        <v>113</v>
      </c>
      <c r="C156" s="5">
        <v>37.799999999999997</v>
      </c>
      <c r="D156" s="5">
        <v>0.05</v>
      </c>
      <c r="E156" s="37">
        <f t="shared" si="22"/>
        <v>755.99999999999989</v>
      </c>
      <c r="F156" s="37">
        <f t="shared" si="21"/>
        <v>1.3227513227513229E-3</v>
      </c>
      <c r="M156" s="10"/>
      <c r="N156" s="26">
        <f t="shared" si="15"/>
        <v>3.799999999999995E-2</v>
      </c>
      <c r="O156" s="37">
        <f t="shared" si="16"/>
        <v>5.1298917604257737</v>
      </c>
      <c r="P156" s="37" t="e">
        <f t="shared" si="17"/>
        <v>#REF!</v>
      </c>
      <c r="Q156" s="37" t="e">
        <f t="shared" si="14"/>
        <v>#REF!</v>
      </c>
      <c r="Z156">
        <f t="shared" si="20"/>
        <v>9</v>
      </c>
      <c r="AA156" s="26">
        <v>20</v>
      </c>
      <c r="AB156" s="26">
        <v>-2</v>
      </c>
      <c r="AC156" s="26">
        <v>4</v>
      </c>
      <c r="AD156" s="26">
        <v>6</v>
      </c>
      <c r="AE156" s="52"/>
      <c r="AG156" s="10" t="s">
        <v>203</v>
      </c>
      <c r="AH156" s="10" t="s">
        <v>68</v>
      </c>
      <c r="AJ156" s="49">
        <f>IF(AH146&gt;20,1.1,IFERROR(1+(AJ148/100),""))</f>
        <v>1.1000000000000001</v>
      </c>
      <c r="AM156" s="85" t="s">
        <v>204</v>
      </c>
      <c r="AN156" s="85"/>
      <c r="AO156" s="85"/>
      <c r="AP156" s="85"/>
      <c r="AQ156" s="85"/>
      <c r="AR156" s="85"/>
      <c r="AS156" s="85"/>
      <c r="AU156" t="s">
        <v>205</v>
      </c>
    </row>
    <row r="157" spans="2:47" x14ac:dyDescent="0.25">
      <c r="B157" s="5" t="s">
        <v>116</v>
      </c>
      <c r="C157" s="5">
        <v>43.699999999999996</v>
      </c>
      <c r="D157" s="5">
        <v>0.05</v>
      </c>
      <c r="E157" s="37">
        <f t="shared" si="22"/>
        <v>873.99999999999989</v>
      </c>
      <c r="F157" s="37">
        <f t="shared" si="21"/>
        <v>1.1441647597254007E-3</v>
      </c>
      <c r="M157" s="10"/>
      <c r="N157" s="26">
        <f t="shared" si="15"/>
        <v>3.749999999999995E-2</v>
      </c>
      <c r="O157" s="37">
        <f t="shared" si="16"/>
        <v>5.163977794943226</v>
      </c>
      <c r="P157" s="37" t="e">
        <f t="shared" si="17"/>
        <v>#REF!</v>
      </c>
      <c r="Q157" s="37" t="e">
        <f t="shared" si="14"/>
        <v>#REF!</v>
      </c>
      <c r="Z157">
        <f t="shared" si="20"/>
        <v>10</v>
      </c>
      <c r="AA157" s="26">
        <v>20</v>
      </c>
      <c r="AB157" s="26">
        <v>-1</v>
      </c>
      <c r="AC157" s="26">
        <v>4</v>
      </c>
      <c r="AD157" s="26">
        <v>6</v>
      </c>
      <c r="AE157" s="52"/>
      <c r="AG157" s="10" t="s">
        <v>203</v>
      </c>
      <c r="AH157" s="10" t="s">
        <v>85</v>
      </c>
      <c r="AJ157" s="49">
        <f>IF(AH146&gt;20,1.07,IFERROR(1+(AJ149/100),""))</f>
        <v>1.07</v>
      </c>
      <c r="AM157" s="85"/>
      <c r="AN157" s="85"/>
      <c r="AO157" s="85"/>
      <c r="AP157" s="85"/>
      <c r="AQ157" s="85"/>
      <c r="AR157" s="85"/>
      <c r="AS157" s="85"/>
    </row>
    <row r="158" spans="2:47" x14ac:dyDescent="0.25">
      <c r="B158" s="5" t="s">
        <v>190</v>
      </c>
      <c r="C158" s="5">
        <v>55.699999999999996</v>
      </c>
      <c r="D158" s="5">
        <v>0.05</v>
      </c>
      <c r="E158" s="37">
        <f t="shared" si="22"/>
        <v>1113.9999999999998</v>
      </c>
      <c r="F158" s="37">
        <f t="shared" si="21"/>
        <v>8.9766606822262133E-4</v>
      </c>
      <c r="M158" s="10"/>
      <c r="N158" s="26">
        <f t="shared" si="15"/>
        <v>3.699999999999995E-2</v>
      </c>
      <c r="O158" s="37">
        <f t="shared" si="16"/>
        <v>5.1987524491003674</v>
      </c>
      <c r="P158" s="37" t="e">
        <f t="shared" si="17"/>
        <v>#REF!</v>
      </c>
      <c r="Q158" s="37" t="e">
        <f t="shared" si="14"/>
        <v>#REF!</v>
      </c>
      <c r="Z158">
        <f t="shared" si="20"/>
        <v>11</v>
      </c>
      <c r="AA158" s="26">
        <v>20</v>
      </c>
      <c r="AB158" s="26">
        <v>0</v>
      </c>
      <c r="AC158" s="26">
        <v>4</v>
      </c>
      <c r="AD158" s="26">
        <v>6</v>
      </c>
      <c r="AE158" s="52"/>
      <c r="AG158" s="10"/>
    </row>
    <row r="159" spans="2:47" x14ac:dyDescent="0.25">
      <c r="B159" s="5" t="s">
        <v>191</v>
      </c>
      <c r="C159" s="5">
        <v>70.899999999999991</v>
      </c>
      <c r="D159" s="5">
        <v>0.05</v>
      </c>
      <c r="E159" s="37">
        <f t="shared" si="22"/>
        <v>1417.9999999999998</v>
      </c>
      <c r="F159" s="37">
        <f t="shared" si="21"/>
        <v>7.0521861777150926E-4</v>
      </c>
      <c r="M159" s="10"/>
      <c r="N159" s="26">
        <f t="shared" si="15"/>
        <v>3.6499999999999949E-2</v>
      </c>
      <c r="O159" s="37">
        <f t="shared" si="16"/>
        <v>5.2342392259021411</v>
      </c>
      <c r="P159" s="37" t="e">
        <f t="shared" si="17"/>
        <v>#REF!</v>
      </c>
      <c r="Q159" s="37" t="e">
        <f t="shared" si="14"/>
        <v>#REF!</v>
      </c>
      <c r="Z159">
        <f t="shared" si="20"/>
        <v>12</v>
      </c>
      <c r="AA159" s="26">
        <v>20</v>
      </c>
      <c r="AB159" s="26">
        <v>1</v>
      </c>
      <c r="AC159" s="26">
        <v>4</v>
      </c>
      <c r="AD159" s="26">
        <v>6</v>
      </c>
      <c r="AE159" s="52"/>
      <c r="AG159" s="10"/>
      <c r="AH159" s="10"/>
    </row>
    <row r="160" spans="2:47" x14ac:dyDescent="0.25">
      <c r="B160" s="5" t="s">
        <v>192</v>
      </c>
      <c r="C160" s="5">
        <v>83.100000000000009</v>
      </c>
      <c r="D160" s="5">
        <v>0.05</v>
      </c>
      <c r="E160" s="37">
        <f t="shared" si="22"/>
        <v>1662</v>
      </c>
      <c r="F160" s="37">
        <f t="shared" si="21"/>
        <v>6.0168471720818293E-4</v>
      </c>
      <c r="M160" s="10"/>
      <c r="N160" s="26">
        <f t="shared" si="15"/>
        <v>3.5999999999999949E-2</v>
      </c>
      <c r="O160" s="37">
        <f t="shared" si="16"/>
        <v>5.2704627669473023</v>
      </c>
      <c r="P160" s="37" t="e">
        <f t="shared" si="17"/>
        <v>#REF!</v>
      </c>
      <c r="Q160" s="37" t="e">
        <f t="shared" si="14"/>
        <v>#REF!</v>
      </c>
      <c r="Z160">
        <f t="shared" si="20"/>
        <v>13</v>
      </c>
      <c r="AA160" s="26">
        <v>20</v>
      </c>
      <c r="AB160" s="26">
        <v>2</v>
      </c>
      <c r="AC160" s="26">
        <v>4</v>
      </c>
      <c r="AD160" s="26">
        <v>6</v>
      </c>
      <c r="AE160" s="52"/>
      <c r="AG160" s="10"/>
    </row>
    <row r="161" spans="2:34" x14ac:dyDescent="0.25">
      <c r="B161" s="5" t="s">
        <v>193</v>
      </c>
      <c r="C161" s="5">
        <v>107.89999999999999</v>
      </c>
      <c r="D161" s="5">
        <v>0.05</v>
      </c>
      <c r="E161" s="37">
        <f t="shared" si="22"/>
        <v>2157.9999999999995</v>
      </c>
      <c r="F161" s="37">
        <f t="shared" si="21"/>
        <v>4.6339202965709001E-4</v>
      </c>
      <c r="M161" s="10"/>
      <c r="N161" s="26">
        <f t="shared" si="15"/>
        <v>3.5499999999999948E-2</v>
      </c>
      <c r="O161" s="37">
        <f t="shared" si="16"/>
        <v>5.3074489243427561</v>
      </c>
      <c r="P161" s="37" t="e">
        <f t="shared" si="17"/>
        <v>#REF!</v>
      </c>
      <c r="Q161" s="37" t="e">
        <f t="shared" ref="Q161:Q218" si="23">ROUND(ABS(O161-P161),3)</f>
        <v>#REF!</v>
      </c>
      <c r="Z161">
        <f t="shared" si="20"/>
        <v>14</v>
      </c>
      <c r="AA161" s="26">
        <v>20</v>
      </c>
      <c r="AB161" s="26">
        <v>3</v>
      </c>
      <c r="AC161" s="26">
        <v>4</v>
      </c>
      <c r="AD161" s="26">
        <v>6</v>
      </c>
      <c r="AE161" s="52"/>
      <c r="AG161" s="10"/>
      <c r="AH161" s="10"/>
    </row>
    <row r="162" spans="2:34" x14ac:dyDescent="0.25">
      <c r="B162" s="5" t="s">
        <v>127</v>
      </c>
      <c r="C162" s="5">
        <v>132.5</v>
      </c>
      <c r="D162" s="5">
        <v>0.05</v>
      </c>
      <c r="E162" s="37">
        <f t="shared" si="22"/>
        <v>2650</v>
      </c>
      <c r="F162" s="37">
        <f t="shared" si="21"/>
        <v>3.7735849056603772E-4</v>
      </c>
      <c r="M162" s="10"/>
      <c r="N162" s="26">
        <f t="shared" ref="N162:N214" si="24">N161-0.0005</f>
        <v>3.4999999999999948E-2</v>
      </c>
      <c r="O162" s="37">
        <f t="shared" ref="O162:O218" si="25">1/SQRT(N162)</f>
        <v>5.3452248382484919</v>
      </c>
      <c r="P162" s="37" t="e">
        <f t="shared" ref="P162:P218" si="26">-2*LOG10(((2.51/($L$3*SQRT(N162)))+(0.269*$N$2)))</f>
        <v>#REF!</v>
      </c>
      <c r="Q162" s="37" t="e">
        <f t="shared" si="23"/>
        <v>#REF!</v>
      </c>
      <c r="Z162">
        <f t="shared" si="20"/>
        <v>15</v>
      </c>
      <c r="AA162" s="26">
        <v>20</v>
      </c>
      <c r="AB162" s="26">
        <v>4</v>
      </c>
      <c r="AC162" s="26">
        <v>4</v>
      </c>
      <c r="AD162" s="26">
        <v>5</v>
      </c>
      <c r="AE162" s="52"/>
      <c r="AG162" s="10"/>
      <c r="AH162" s="10"/>
    </row>
    <row r="163" spans="2:34" x14ac:dyDescent="0.25">
      <c r="B163" s="5" t="s">
        <v>197</v>
      </c>
      <c r="C163" s="5">
        <v>160.30000000000001</v>
      </c>
      <c r="D163" s="5">
        <v>0.05</v>
      </c>
      <c r="E163" s="37">
        <f t="shared" si="22"/>
        <v>3206</v>
      </c>
      <c r="F163" s="37">
        <f t="shared" si="21"/>
        <v>3.1191515907673113E-4</v>
      </c>
      <c r="M163" s="10"/>
      <c r="N163" s="26">
        <f t="shared" si="24"/>
        <v>3.4499999999999947E-2</v>
      </c>
      <c r="O163" s="37">
        <f t="shared" si="25"/>
        <v>5.383819020581659</v>
      </c>
      <c r="P163" s="37" t="e">
        <f t="shared" si="26"/>
        <v>#REF!</v>
      </c>
      <c r="Q163" s="37" t="e">
        <f t="shared" si="23"/>
        <v>#REF!</v>
      </c>
      <c r="Z163">
        <f t="shared" si="20"/>
        <v>16</v>
      </c>
      <c r="AA163" s="26">
        <v>20</v>
      </c>
      <c r="AB163" s="26">
        <v>5</v>
      </c>
      <c r="AC163" s="26">
        <v>4</v>
      </c>
      <c r="AD163" s="26">
        <v>5</v>
      </c>
      <c r="AE163" s="52"/>
      <c r="AG163" s="10"/>
      <c r="AH163" s="10"/>
    </row>
    <row r="164" spans="2:34" x14ac:dyDescent="0.25">
      <c r="B164" s="5" t="s">
        <v>199</v>
      </c>
      <c r="C164" s="5">
        <v>210.1</v>
      </c>
      <c r="D164" s="5">
        <v>0.05</v>
      </c>
      <c r="E164" s="37">
        <f t="shared" si="22"/>
        <v>4202</v>
      </c>
      <c r="F164" s="37">
        <f t="shared" si="21"/>
        <v>2.3798191337458352E-4</v>
      </c>
      <c r="M164" s="10"/>
      <c r="N164" s="26">
        <f t="shared" si="24"/>
        <v>3.3999999999999947E-2</v>
      </c>
      <c r="O164" s="37">
        <f t="shared" si="25"/>
        <v>5.4232614454664088</v>
      </c>
      <c r="P164" s="37" t="e">
        <f t="shared" si="26"/>
        <v>#REF!</v>
      </c>
      <c r="Q164" s="37" t="e">
        <f t="shared" si="23"/>
        <v>#REF!</v>
      </c>
      <c r="Z164">
        <f t="shared" si="20"/>
        <v>17</v>
      </c>
      <c r="AA164" s="26">
        <v>20</v>
      </c>
      <c r="AB164" s="26">
        <v>6</v>
      </c>
      <c r="AC164" s="26">
        <v>4</v>
      </c>
      <c r="AD164" s="26">
        <v>5</v>
      </c>
      <c r="AE164" s="52"/>
      <c r="AG164" s="10"/>
      <c r="AH164" s="10"/>
    </row>
    <row r="165" spans="2:34" x14ac:dyDescent="0.25">
      <c r="B165" s="5" t="s">
        <v>201</v>
      </c>
      <c r="C165" s="5">
        <v>263</v>
      </c>
      <c r="D165" s="5">
        <v>0.05</v>
      </c>
      <c r="E165" s="37">
        <f t="shared" si="22"/>
        <v>5260</v>
      </c>
      <c r="F165" s="37">
        <f t="shared" si="21"/>
        <v>1.9011406844106463E-4</v>
      </c>
      <c r="M165" s="10"/>
      <c r="N165" s="26">
        <f t="shared" si="24"/>
        <v>3.3499999999999946E-2</v>
      </c>
      <c r="O165" s="37">
        <f t="shared" si="25"/>
        <v>5.4635836470815349</v>
      </c>
      <c r="P165" s="37" t="e">
        <f t="shared" si="26"/>
        <v>#REF!</v>
      </c>
      <c r="Q165" s="37" t="e">
        <f t="shared" si="23"/>
        <v>#REF!</v>
      </c>
      <c r="Z165">
        <f t="shared" si="20"/>
        <v>18</v>
      </c>
      <c r="AA165" s="26">
        <v>20</v>
      </c>
      <c r="AB165" s="26">
        <v>7</v>
      </c>
      <c r="AC165" s="26">
        <v>4</v>
      </c>
      <c r="AD165" s="26">
        <v>5</v>
      </c>
      <c r="AE165" s="52"/>
      <c r="AG165" s="10"/>
      <c r="AH165" s="10"/>
    </row>
    <row r="166" spans="2:34" x14ac:dyDescent="0.25">
      <c r="M166" s="10"/>
      <c r="N166" s="26">
        <f t="shared" si="24"/>
        <v>3.2999999999999946E-2</v>
      </c>
      <c r="O166" s="37">
        <f t="shared" si="25"/>
        <v>5.5048188256318076</v>
      </c>
      <c r="P166" s="37" t="e">
        <f t="shared" si="26"/>
        <v>#REF!</v>
      </c>
      <c r="Q166" s="37" t="e">
        <f t="shared" si="23"/>
        <v>#REF!</v>
      </c>
      <c r="Z166">
        <f t="shared" si="20"/>
        <v>19</v>
      </c>
      <c r="AA166" s="26">
        <v>20</v>
      </c>
      <c r="AB166" s="26">
        <v>8</v>
      </c>
      <c r="AC166" s="26">
        <v>4</v>
      </c>
      <c r="AD166" s="26">
        <v>5</v>
      </c>
      <c r="AE166" s="52"/>
      <c r="AG166" s="10"/>
      <c r="AH166" s="10"/>
    </row>
    <row r="167" spans="2:34" x14ac:dyDescent="0.25">
      <c r="M167" s="10"/>
      <c r="N167" s="26">
        <f t="shared" si="24"/>
        <v>3.2499999999999946E-2</v>
      </c>
      <c r="O167" s="37">
        <f t="shared" si="25"/>
        <v>5.5470019622522964</v>
      </c>
      <c r="P167" s="37" t="e">
        <f t="shared" si="26"/>
        <v>#REF!</v>
      </c>
      <c r="Q167" s="37" t="e">
        <f t="shared" si="23"/>
        <v>#REF!</v>
      </c>
      <c r="Z167">
        <f t="shared" si="20"/>
        <v>20</v>
      </c>
      <c r="AA167" s="26">
        <v>20</v>
      </c>
      <c r="AB167" s="26">
        <v>9</v>
      </c>
      <c r="AC167" s="26">
        <v>3</v>
      </c>
      <c r="AD167" s="26">
        <v>4</v>
      </c>
      <c r="AE167" s="52"/>
      <c r="AG167" s="10"/>
      <c r="AH167" s="10"/>
    </row>
    <row r="168" spans="2:34" x14ac:dyDescent="0.25">
      <c r="M168" s="10"/>
      <c r="N168" s="26">
        <f t="shared" si="24"/>
        <v>3.1999999999999945E-2</v>
      </c>
      <c r="O168" s="37">
        <f t="shared" si="25"/>
        <v>5.5901699437494798</v>
      </c>
      <c r="P168" s="37" t="e">
        <f t="shared" si="26"/>
        <v>#REF!</v>
      </c>
      <c r="Q168" s="37" t="e">
        <f t="shared" si="23"/>
        <v>#REF!</v>
      </c>
      <c r="Z168">
        <f t="shared" si="20"/>
        <v>21</v>
      </c>
      <c r="AA168" s="26">
        <v>20</v>
      </c>
      <c r="AB168" s="26">
        <v>10</v>
      </c>
      <c r="AC168" s="26">
        <v>3</v>
      </c>
      <c r="AD168" s="26">
        <v>4</v>
      </c>
      <c r="AE168" s="52"/>
      <c r="AG168" s="10"/>
      <c r="AH168" s="10"/>
    </row>
    <row r="169" spans="2:34" x14ac:dyDescent="0.25">
      <c r="M169" s="10"/>
      <c r="N169" s="26">
        <f t="shared" si="24"/>
        <v>3.1499999999999945E-2</v>
      </c>
      <c r="O169" s="37">
        <f t="shared" si="25"/>
        <v>5.6343616981901148</v>
      </c>
      <c r="P169" s="37" t="e">
        <f t="shared" si="26"/>
        <v>#REF!</v>
      </c>
      <c r="Q169" s="37" t="e">
        <f t="shared" si="23"/>
        <v>#REF!</v>
      </c>
      <c r="Z169">
        <f t="shared" si="20"/>
        <v>22</v>
      </c>
      <c r="AA169" s="26">
        <v>20</v>
      </c>
      <c r="AB169" s="26">
        <v>11</v>
      </c>
      <c r="AC169" s="26">
        <v>3</v>
      </c>
      <c r="AD169" s="26">
        <v>4</v>
      </c>
      <c r="AE169" s="52"/>
      <c r="AG169" s="10"/>
      <c r="AH169" s="10"/>
    </row>
    <row r="170" spans="2:34" x14ac:dyDescent="0.25">
      <c r="M170" s="10"/>
      <c r="N170" s="26">
        <f t="shared" si="24"/>
        <v>3.0999999999999944E-2</v>
      </c>
      <c r="O170" s="37">
        <f t="shared" si="25"/>
        <v>5.6796183424706532</v>
      </c>
      <c r="P170" s="37" t="e">
        <f t="shared" si="26"/>
        <v>#REF!</v>
      </c>
      <c r="Q170" s="37" t="e">
        <f t="shared" si="23"/>
        <v>#REF!</v>
      </c>
      <c r="Z170">
        <f t="shared" si="20"/>
        <v>23</v>
      </c>
      <c r="AA170" s="26">
        <v>20</v>
      </c>
      <c r="AB170" s="26">
        <v>12</v>
      </c>
      <c r="AC170" s="26">
        <v>3</v>
      </c>
      <c r="AD170" s="26">
        <v>4</v>
      </c>
      <c r="AE170" s="52"/>
      <c r="AG170" s="10"/>
      <c r="AH170" s="10"/>
    </row>
    <row r="171" spans="2:34" x14ac:dyDescent="0.25">
      <c r="M171" s="10"/>
      <c r="N171" s="26">
        <f t="shared" si="24"/>
        <v>3.0499999999999944E-2</v>
      </c>
      <c r="O171" s="37">
        <f t="shared" si="25"/>
        <v>5.7259833431386875</v>
      </c>
      <c r="P171" s="37" t="e">
        <f t="shared" si="26"/>
        <v>#REF!</v>
      </c>
      <c r="Q171" s="37" t="e">
        <f t="shared" si="23"/>
        <v>#REF!</v>
      </c>
      <c r="Z171">
        <f t="shared" si="20"/>
        <v>24</v>
      </c>
      <c r="AA171" s="26">
        <v>20</v>
      </c>
      <c r="AB171" s="26">
        <v>13</v>
      </c>
      <c r="AC171" s="26">
        <v>3</v>
      </c>
      <c r="AD171" s="26">
        <v>4</v>
      </c>
      <c r="AE171" s="52"/>
      <c r="AG171" s="10"/>
      <c r="AH171" s="10"/>
    </row>
    <row r="172" spans="2:34" x14ac:dyDescent="0.25">
      <c r="M172" s="10"/>
      <c r="N172" s="26">
        <f t="shared" si="24"/>
        <v>2.9999999999999943E-2</v>
      </c>
      <c r="O172" s="37">
        <f t="shared" si="25"/>
        <v>5.7735026918962635</v>
      </c>
      <c r="P172" s="37" t="e">
        <f t="shared" si="26"/>
        <v>#REF!</v>
      </c>
      <c r="Q172" s="37" t="e">
        <f t="shared" si="23"/>
        <v>#REF!</v>
      </c>
      <c r="Z172">
        <f t="shared" si="20"/>
        <v>25</v>
      </c>
      <c r="AA172" s="26">
        <v>20</v>
      </c>
      <c r="AB172" s="26">
        <v>14</v>
      </c>
      <c r="AC172" s="26">
        <v>3</v>
      </c>
      <c r="AD172" s="26">
        <v>4</v>
      </c>
      <c r="AE172" s="52"/>
      <c r="AG172" s="10"/>
      <c r="AH172" s="10"/>
    </row>
    <row r="173" spans="2:34" x14ac:dyDescent="0.25">
      <c r="M173" s="10"/>
      <c r="N173" s="26">
        <f t="shared" si="24"/>
        <v>2.9499999999999943E-2</v>
      </c>
      <c r="O173" s="37">
        <f t="shared" si="25"/>
        <v>5.8222250973958261</v>
      </c>
      <c r="P173" s="37" t="e">
        <f t="shared" si="26"/>
        <v>#REF!</v>
      </c>
      <c r="Q173" s="37" t="e">
        <f t="shared" si="23"/>
        <v>#REF!</v>
      </c>
      <c r="Z173">
        <f t="shared" si="20"/>
        <v>26</v>
      </c>
      <c r="AA173" s="26">
        <v>20</v>
      </c>
      <c r="AB173" s="26">
        <v>15</v>
      </c>
      <c r="AC173" s="26">
        <v>3</v>
      </c>
      <c r="AD173" s="26">
        <v>4</v>
      </c>
      <c r="AE173" s="52"/>
      <c r="AG173" s="10"/>
      <c r="AH173" s="10"/>
    </row>
    <row r="174" spans="2:34" x14ac:dyDescent="0.25">
      <c r="M174" s="10"/>
      <c r="N174" s="26">
        <f t="shared" si="24"/>
        <v>2.8999999999999942E-2</v>
      </c>
      <c r="O174" s="37">
        <f t="shared" si="25"/>
        <v>5.8722021951470404</v>
      </c>
      <c r="P174" s="37" t="e">
        <f t="shared" si="26"/>
        <v>#REF!</v>
      </c>
      <c r="Q174" s="37" t="e">
        <f t="shared" si="23"/>
        <v>#REF!</v>
      </c>
      <c r="Z174">
        <f t="shared" si="20"/>
        <v>27</v>
      </c>
      <c r="AA174" s="26">
        <v>20</v>
      </c>
      <c r="AB174" s="26">
        <v>16</v>
      </c>
      <c r="AC174" s="26">
        <v>3</v>
      </c>
      <c r="AD174" s="26">
        <v>3</v>
      </c>
      <c r="AE174" s="52"/>
      <c r="AG174" s="10"/>
      <c r="AH174" s="10"/>
    </row>
    <row r="175" spans="2:34" x14ac:dyDescent="0.25">
      <c r="M175" s="10"/>
      <c r="N175" s="26">
        <f t="shared" si="24"/>
        <v>2.8499999999999942E-2</v>
      </c>
      <c r="O175" s="37">
        <f t="shared" si="25"/>
        <v>5.9234887775909293</v>
      </c>
      <c r="P175" s="37" t="e">
        <f t="shared" si="26"/>
        <v>#REF!</v>
      </c>
      <c r="Q175" s="37" t="e">
        <f t="shared" si="23"/>
        <v>#REF!</v>
      </c>
      <c r="Z175">
        <f t="shared" si="20"/>
        <v>28</v>
      </c>
      <c r="AA175" s="26">
        <v>20</v>
      </c>
      <c r="AB175" s="26">
        <v>17</v>
      </c>
      <c r="AC175" s="26">
        <v>3</v>
      </c>
      <c r="AD175" s="26">
        <v>3</v>
      </c>
      <c r="AE175" s="52"/>
      <c r="AG175" s="10"/>
      <c r="AH175" s="10"/>
    </row>
    <row r="176" spans="2:34" x14ac:dyDescent="0.25">
      <c r="M176" s="10"/>
      <c r="N176" s="26">
        <f t="shared" si="24"/>
        <v>2.7999999999999942E-2</v>
      </c>
      <c r="O176" s="37">
        <f t="shared" si="25"/>
        <v>5.9761430466719743</v>
      </c>
      <c r="P176" s="37" t="e">
        <f t="shared" si="26"/>
        <v>#REF!</v>
      </c>
      <c r="Q176" s="37" t="e">
        <f t="shared" si="23"/>
        <v>#REF!</v>
      </c>
      <c r="Z176">
        <f t="shared" si="20"/>
        <v>29</v>
      </c>
      <c r="AA176" s="26">
        <v>20</v>
      </c>
      <c r="AB176" s="26">
        <v>18</v>
      </c>
      <c r="AC176" s="26">
        <v>3</v>
      </c>
      <c r="AD176" s="26">
        <v>3</v>
      </c>
      <c r="AE176" s="52"/>
      <c r="AG176" s="10"/>
      <c r="AH176" s="10"/>
    </row>
    <row r="177" spans="13:34" x14ac:dyDescent="0.25">
      <c r="M177" s="10"/>
      <c r="N177" s="26">
        <f t="shared" si="24"/>
        <v>2.7499999999999941E-2</v>
      </c>
      <c r="O177" s="37">
        <f t="shared" si="25"/>
        <v>6.0302268915552784</v>
      </c>
      <c r="P177" s="37" t="e">
        <f t="shared" si="26"/>
        <v>#REF!</v>
      </c>
      <c r="Q177" s="37" t="e">
        <f t="shared" si="23"/>
        <v>#REF!</v>
      </c>
      <c r="Z177">
        <f t="shared" si="20"/>
        <v>30</v>
      </c>
      <c r="AA177" s="26">
        <v>20</v>
      </c>
      <c r="AB177" s="26">
        <v>19</v>
      </c>
      <c r="AC177" s="26">
        <v>3</v>
      </c>
      <c r="AD177" s="26">
        <v>3</v>
      </c>
      <c r="AE177" s="52"/>
      <c r="AG177" s="10"/>
      <c r="AH177" s="10"/>
    </row>
    <row r="178" spans="13:34" x14ac:dyDescent="0.25">
      <c r="M178" s="10"/>
      <c r="N178" s="26">
        <f t="shared" si="24"/>
        <v>2.6999999999999941E-2</v>
      </c>
      <c r="O178" s="37">
        <f t="shared" si="25"/>
        <v>6.0858061945018527</v>
      </c>
      <c r="P178" s="37" t="e">
        <f t="shared" si="26"/>
        <v>#REF!</v>
      </c>
      <c r="Q178" s="37" t="e">
        <f t="shared" si="23"/>
        <v>#REF!</v>
      </c>
      <c r="Z178">
        <f t="shared" si="20"/>
        <v>31</v>
      </c>
      <c r="AA178" s="26">
        <v>20</v>
      </c>
      <c r="AB178" s="26">
        <v>20</v>
      </c>
      <c r="AC178" s="26">
        <v>3</v>
      </c>
      <c r="AD178" s="26">
        <v>3</v>
      </c>
      <c r="AE178" s="52"/>
      <c r="AG178" s="10"/>
      <c r="AH178" s="10"/>
    </row>
    <row r="179" spans="13:34" x14ac:dyDescent="0.25">
      <c r="M179" s="10"/>
      <c r="N179" s="26">
        <f t="shared" si="24"/>
        <v>2.649999999999994E-2</v>
      </c>
      <c r="O179" s="37">
        <f t="shared" si="25"/>
        <v>6.1429511683395184</v>
      </c>
      <c r="P179" s="37" t="e">
        <f t="shared" si="26"/>
        <v>#REF!</v>
      </c>
      <c r="Q179" s="37" t="e">
        <f t="shared" si="23"/>
        <v>#REF!</v>
      </c>
      <c r="Z179">
        <f t="shared" si="20"/>
        <v>32</v>
      </c>
      <c r="AA179" s="26">
        <v>25</v>
      </c>
      <c r="AB179" s="26">
        <v>-10</v>
      </c>
      <c r="AC179" s="26" t="s">
        <v>79</v>
      </c>
      <c r="AD179" s="26" t="s">
        <v>79</v>
      </c>
      <c r="AE179" s="52"/>
      <c r="AG179" s="10"/>
      <c r="AH179" s="10"/>
    </row>
    <row r="180" spans="13:34" x14ac:dyDescent="0.25">
      <c r="M180" s="10"/>
      <c r="N180" s="26">
        <f t="shared" si="24"/>
        <v>2.599999999999994E-2</v>
      </c>
      <c r="O180" s="37">
        <f t="shared" si="25"/>
        <v>6.2017367294604302</v>
      </c>
      <c r="P180" s="37" t="e">
        <f t="shared" si="26"/>
        <v>#REF!</v>
      </c>
      <c r="Q180" s="37" t="e">
        <f t="shared" si="23"/>
        <v>#REF!</v>
      </c>
      <c r="Z180">
        <f t="shared" si="20"/>
        <v>33</v>
      </c>
      <c r="AA180" s="26">
        <v>25</v>
      </c>
      <c r="AB180" s="26">
        <v>-9</v>
      </c>
      <c r="AC180" s="26" t="s">
        <v>79</v>
      </c>
      <c r="AD180" s="26" t="s">
        <v>79</v>
      </c>
      <c r="AE180" s="52"/>
      <c r="AG180" s="10"/>
      <c r="AH180" s="10"/>
    </row>
    <row r="181" spans="13:34" x14ac:dyDescent="0.25">
      <c r="M181" s="10"/>
      <c r="N181" s="26">
        <f t="shared" si="24"/>
        <v>2.5499999999999939E-2</v>
      </c>
      <c r="O181" s="37">
        <f t="shared" si="25"/>
        <v>6.2622429108515023</v>
      </c>
      <c r="P181" s="37" t="e">
        <f t="shared" si="26"/>
        <v>#REF!</v>
      </c>
      <c r="Q181" s="37" t="e">
        <f t="shared" si="23"/>
        <v>#REF!</v>
      </c>
      <c r="Z181">
        <f t="shared" si="20"/>
        <v>34</v>
      </c>
      <c r="AA181" s="26">
        <v>25</v>
      </c>
      <c r="AB181" s="26">
        <v>-8</v>
      </c>
      <c r="AC181" s="26">
        <v>7</v>
      </c>
      <c r="AD181" s="26">
        <v>12</v>
      </c>
      <c r="AE181" s="52"/>
      <c r="AG181" s="10"/>
      <c r="AH181" s="10"/>
    </row>
    <row r="182" spans="13:34" x14ac:dyDescent="0.25">
      <c r="M182" s="10"/>
      <c r="N182" s="26">
        <f t="shared" si="24"/>
        <v>2.4999999999999939E-2</v>
      </c>
      <c r="O182" s="37">
        <f t="shared" si="25"/>
        <v>6.3245553203367662</v>
      </c>
      <c r="P182" s="37" t="e">
        <f t="shared" si="26"/>
        <v>#REF!</v>
      </c>
      <c r="Q182" s="37" t="e">
        <f t="shared" si="23"/>
        <v>#REF!</v>
      </c>
      <c r="Z182">
        <f t="shared" si="20"/>
        <v>35</v>
      </c>
      <c r="AA182" s="26">
        <v>25</v>
      </c>
      <c r="AB182" s="26">
        <v>-7</v>
      </c>
      <c r="AC182" s="26">
        <v>6</v>
      </c>
      <c r="AD182" s="26">
        <v>11</v>
      </c>
      <c r="AE182" s="52"/>
      <c r="AG182" s="10"/>
      <c r="AH182" s="10"/>
    </row>
    <row r="183" spans="13:34" x14ac:dyDescent="0.25">
      <c r="M183" s="10"/>
      <c r="N183" s="26">
        <f t="shared" si="24"/>
        <v>2.4499999999999938E-2</v>
      </c>
      <c r="O183" s="37">
        <f t="shared" si="25"/>
        <v>6.3887656499994065</v>
      </c>
      <c r="P183" s="37" t="e">
        <f t="shared" si="26"/>
        <v>#REF!</v>
      </c>
      <c r="Q183" s="37" t="e">
        <f t="shared" si="23"/>
        <v>#REF!</v>
      </c>
      <c r="Z183">
        <f t="shared" si="20"/>
        <v>36</v>
      </c>
      <c r="AA183" s="26">
        <v>25</v>
      </c>
      <c r="AB183" s="26">
        <v>-6</v>
      </c>
      <c r="AC183" s="26">
        <v>6</v>
      </c>
      <c r="AD183" s="26">
        <v>11</v>
      </c>
      <c r="AE183" s="52"/>
      <c r="AG183" s="10"/>
      <c r="AH183" s="10"/>
    </row>
    <row r="184" spans="13:34" x14ac:dyDescent="0.25">
      <c r="M184" s="10"/>
      <c r="N184" s="26">
        <f t="shared" si="24"/>
        <v>2.3999999999999938E-2</v>
      </c>
      <c r="O184" s="37">
        <f t="shared" si="25"/>
        <v>6.4549722436790367</v>
      </c>
      <c r="P184" s="37" t="e">
        <f t="shared" si="26"/>
        <v>#REF!</v>
      </c>
      <c r="Q184" s="37" t="e">
        <f t="shared" si="23"/>
        <v>#REF!</v>
      </c>
      <c r="Z184">
        <f t="shared" si="20"/>
        <v>37</v>
      </c>
      <c r="AA184" s="26">
        <v>25</v>
      </c>
      <c r="AB184" s="26">
        <v>-5</v>
      </c>
      <c r="AC184" s="26">
        <v>6</v>
      </c>
      <c r="AD184" s="26">
        <v>11</v>
      </c>
      <c r="AE184" s="52"/>
      <c r="AG184" s="10"/>
      <c r="AH184" s="10"/>
    </row>
    <row r="185" spans="13:34" x14ac:dyDescent="0.25">
      <c r="M185" s="10"/>
      <c r="N185" s="26">
        <f t="shared" si="24"/>
        <v>2.3499999999999938E-2</v>
      </c>
      <c r="O185" s="37">
        <f t="shared" si="25"/>
        <v>6.5232807305344309</v>
      </c>
      <c r="P185" s="37" t="e">
        <f t="shared" si="26"/>
        <v>#REF!</v>
      </c>
      <c r="Q185" s="37" t="e">
        <f t="shared" si="23"/>
        <v>#REF!</v>
      </c>
      <c r="Z185">
        <f t="shared" si="20"/>
        <v>38</v>
      </c>
      <c r="AA185" s="26">
        <v>25</v>
      </c>
      <c r="AB185" s="26">
        <v>-4</v>
      </c>
      <c r="AC185" s="26">
        <v>6</v>
      </c>
      <c r="AD185" s="26">
        <v>10</v>
      </c>
      <c r="AE185" s="52"/>
      <c r="AG185" s="10"/>
      <c r="AH185" s="10"/>
    </row>
    <row r="186" spans="13:34" x14ac:dyDescent="0.25">
      <c r="M186" s="10"/>
      <c r="N186" s="26">
        <f t="shared" si="24"/>
        <v>2.2999999999999937E-2</v>
      </c>
      <c r="O186" s="37">
        <f t="shared" si="25"/>
        <v>6.5938047339578789</v>
      </c>
      <c r="P186" s="37" t="e">
        <f t="shared" si="26"/>
        <v>#REF!</v>
      </c>
      <c r="Q186" s="37" t="e">
        <f t="shared" si="23"/>
        <v>#REF!</v>
      </c>
      <c r="Z186">
        <f t="shared" si="20"/>
        <v>39</v>
      </c>
      <c r="AA186" s="26">
        <v>25</v>
      </c>
      <c r="AB186" s="26">
        <v>-3</v>
      </c>
      <c r="AC186" s="26">
        <v>6</v>
      </c>
      <c r="AD186" s="26">
        <v>10</v>
      </c>
      <c r="AE186" s="52"/>
      <c r="AG186" s="10"/>
      <c r="AH186" s="10"/>
    </row>
    <row r="187" spans="13:34" x14ac:dyDescent="0.25">
      <c r="M187" s="10"/>
      <c r="N187" s="26">
        <f t="shared" si="24"/>
        <v>2.2499999999999937E-2</v>
      </c>
      <c r="O187" s="37">
        <f t="shared" si="25"/>
        <v>6.6666666666666758</v>
      </c>
      <c r="P187" s="37" t="e">
        <f t="shared" si="26"/>
        <v>#REF!</v>
      </c>
      <c r="Q187" s="37" t="e">
        <f t="shared" si="23"/>
        <v>#REF!</v>
      </c>
      <c r="Z187">
        <f t="shared" si="20"/>
        <v>40</v>
      </c>
      <c r="AA187" s="26">
        <v>25</v>
      </c>
      <c r="AB187" s="26">
        <v>-2</v>
      </c>
      <c r="AC187" s="26">
        <v>5</v>
      </c>
      <c r="AD187" s="26">
        <v>8</v>
      </c>
      <c r="AE187" s="52"/>
      <c r="AG187" s="10"/>
      <c r="AH187" s="10"/>
    </row>
    <row r="188" spans="13:34" x14ac:dyDescent="0.25">
      <c r="M188" s="10"/>
      <c r="N188" s="26">
        <f t="shared" si="24"/>
        <v>2.1999999999999936E-2</v>
      </c>
      <c r="O188" s="37">
        <f t="shared" si="25"/>
        <v>6.7419986246324308</v>
      </c>
      <c r="P188" s="37" t="e">
        <f t="shared" si="26"/>
        <v>#REF!</v>
      </c>
      <c r="Q188" s="37" t="e">
        <f t="shared" si="23"/>
        <v>#REF!</v>
      </c>
      <c r="Z188">
        <f t="shared" si="20"/>
        <v>41</v>
      </c>
      <c r="AA188" s="26">
        <v>25</v>
      </c>
      <c r="AB188" s="26">
        <v>-1</v>
      </c>
      <c r="AC188" s="26">
        <v>5</v>
      </c>
      <c r="AD188" s="26">
        <v>8</v>
      </c>
      <c r="AE188" s="52"/>
      <c r="AG188" s="10"/>
      <c r="AH188" s="10"/>
    </row>
    <row r="189" spans="13:34" x14ac:dyDescent="0.25">
      <c r="M189" s="10"/>
      <c r="N189" s="26">
        <f t="shared" si="24"/>
        <v>2.1499999999999936E-2</v>
      </c>
      <c r="O189" s="37">
        <f t="shared" si="25"/>
        <v>6.8199433947047448</v>
      </c>
      <c r="P189" s="37" t="e">
        <f t="shared" si="26"/>
        <v>#REF!</v>
      </c>
      <c r="Q189" s="37" t="e">
        <f t="shared" si="23"/>
        <v>#REF!</v>
      </c>
      <c r="Z189">
        <f t="shared" si="20"/>
        <v>42</v>
      </c>
      <c r="AA189" s="26">
        <v>25</v>
      </c>
      <c r="AB189" s="26">
        <v>0</v>
      </c>
      <c r="AC189" s="26">
        <v>5</v>
      </c>
      <c r="AD189" s="26">
        <v>8</v>
      </c>
      <c r="AE189" s="52"/>
      <c r="AG189" s="10"/>
      <c r="AH189" s="10"/>
    </row>
    <row r="190" spans="13:34" x14ac:dyDescent="0.25">
      <c r="M190" s="10"/>
      <c r="N190" s="26">
        <f t="shared" si="24"/>
        <v>2.0999999999999935E-2</v>
      </c>
      <c r="O190" s="37">
        <f t="shared" si="25"/>
        <v>6.9006555934235525</v>
      </c>
      <c r="P190" s="37" t="e">
        <f t="shared" si="26"/>
        <v>#REF!</v>
      </c>
      <c r="Q190" s="37" t="e">
        <f t="shared" si="23"/>
        <v>#REF!</v>
      </c>
      <c r="Z190">
        <f t="shared" si="20"/>
        <v>43</v>
      </c>
      <c r="AA190" s="26">
        <v>25</v>
      </c>
      <c r="AB190" s="26">
        <v>1</v>
      </c>
      <c r="AC190" s="26">
        <v>5</v>
      </c>
      <c r="AD190" s="26">
        <v>8</v>
      </c>
      <c r="AE190" s="52"/>
      <c r="AG190" s="10"/>
      <c r="AH190" s="10"/>
    </row>
    <row r="191" spans="13:34" x14ac:dyDescent="0.25">
      <c r="M191" s="10"/>
      <c r="N191" s="26">
        <f t="shared" si="24"/>
        <v>2.0499999999999935E-2</v>
      </c>
      <c r="O191" s="37">
        <f t="shared" si="25"/>
        <v>6.9843029576957925</v>
      </c>
      <c r="P191" s="37" t="e">
        <f t="shared" si="26"/>
        <v>#REF!</v>
      </c>
      <c r="Q191" s="37" t="e">
        <f t="shared" si="23"/>
        <v>#REF!</v>
      </c>
      <c r="Z191">
        <f t="shared" si="20"/>
        <v>44</v>
      </c>
      <c r="AA191" s="26">
        <v>25</v>
      </c>
      <c r="AB191" s="26">
        <v>2</v>
      </c>
      <c r="AC191" s="26">
        <v>5</v>
      </c>
      <c r="AD191" s="26">
        <v>8</v>
      </c>
      <c r="AE191" s="52"/>
      <c r="AG191" s="10"/>
      <c r="AH191" s="10"/>
    </row>
    <row r="192" spans="13:34" x14ac:dyDescent="0.25">
      <c r="M192" s="10"/>
      <c r="N192" s="26">
        <f t="shared" si="24"/>
        <v>1.9999999999999934E-2</v>
      </c>
      <c r="O192" s="37">
        <f t="shared" si="25"/>
        <v>7.0710678118654862</v>
      </c>
      <c r="P192" s="37" t="e">
        <f t="shared" si="26"/>
        <v>#REF!</v>
      </c>
      <c r="Q192" s="37" t="e">
        <f t="shared" si="23"/>
        <v>#REF!</v>
      </c>
      <c r="Z192">
        <f t="shared" si="20"/>
        <v>45</v>
      </c>
      <c r="AA192" s="26">
        <v>25</v>
      </c>
      <c r="AB192" s="26">
        <v>3</v>
      </c>
      <c r="AC192" s="26">
        <v>5</v>
      </c>
      <c r="AD192" s="26">
        <v>8</v>
      </c>
      <c r="AE192" s="52"/>
      <c r="AG192" s="10"/>
      <c r="AH192" s="10"/>
    </row>
    <row r="193" spans="13:34" x14ac:dyDescent="0.25">
      <c r="M193" s="10"/>
      <c r="N193" s="26">
        <f t="shared" si="24"/>
        <v>1.9499999999999934E-2</v>
      </c>
      <c r="O193" s="37">
        <f t="shared" si="25"/>
        <v>7.1611487403943412</v>
      </c>
      <c r="P193" s="37" t="e">
        <f t="shared" si="26"/>
        <v>#REF!</v>
      </c>
      <c r="Q193" s="37" t="e">
        <f t="shared" si="23"/>
        <v>#REF!</v>
      </c>
      <c r="Z193">
        <f t="shared" si="20"/>
        <v>46</v>
      </c>
      <c r="AA193" s="26">
        <v>25</v>
      </c>
      <c r="AB193" s="26">
        <v>4</v>
      </c>
      <c r="AC193" s="26">
        <v>5</v>
      </c>
      <c r="AD193" s="26">
        <v>7</v>
      </c>
      <c r="AE193" s="52"/>
      <c r="AG193" s="10"/>
      <c r="AH193" s="10"/>
    </row>
    <row r="194" spans="13:34" x14ac:dyDescent="0.25">
      <c r="M194" s="10"/>
      <c r="N194" s="26">
        <f t="shared" si="24"/>
        <v>1.8999999999999934E-2</v>
      </c>
      <c r="O194" s="37">
        <f t="shared" si="25"/>
        <v>7.2547625011001298</v>
      </c>
      <c r="P194" s="37" t="e">
        <f t="shared" si="26"/>
        <v>#REF!</v>
      </c>
      <c r="Q194" s="37" t="e">
        <f t="shared" si="23"/>
        <v>#REF!</v>
      </c>
      <c r="Z194">
        <f t="shared" si="20"/>
        <v>47</v>
      </c>
      <c r="AA194" s="26">
        <v>25</v>
      </c>
      <c r="AB194" s="26">
        <v>5</v>
      </c>
      <c r="AC194" s="26">
        <v>5</v>
      </c>
      <c r="AD194" s="26">
        <v>7</v>
      </c>
      <c r="AE194" s="52"/>
      <c r="AG194" s="10"/>
      <c r="AH194" s="10"/>
    </row>
    <row r="195" spans="13:34" x14ac:dyDescent="0.25">
      <c r="M195" s="10"/>
      <c r="N195" s="26">
        <f t="shared" si="24"/>
        <v>1.8499999999999933E-2</v>
      </c>
      <c r="O195" s="37">
        <f t="shared" si="25"/>
        <v>7.3521462209380903</v>
      </c>
      <c r="P195" s="37" t="e">
        <f t="shared" si="26"/>
        <v>#REF!</v>
      </c>
      <c r="Q195" s="37" t="e">
        <f t="shared" si="23"/>
        <v>#REF!</v>
      </c>
      <c r="Z195">
        <f t="shared" si="20"/>
        <v>48</v>
      </c>
      <c r="AA195" s="26">
        <v>25</v>
      </c>
      <c r="AB195" s="26">
        <v>6</v>
      </c>
      <c r="AC195" s="26">
        <v>4</v>
      </c>
      <c r="AD195" s="26">
        <v>6</v>
      </c>
      <c r="AE195" s="52"/>
      <c r="AG195" s="10"/>
      <c r="AH195" s="10"/>
    </row>
    <row r="196" spans="13:34" x14ac:dyDescent="0.25">
      <c r="M196" s="10"/>
      <c r="N196" s="26">
        <f t="shared" si="24"/>
        <v>1.7999999999999933E-2</v>
      </c>
      <c r="O196" s="37">
        <f t="shared" si="25"/>
        <v>7.4535599249993121</v>
      </c>
      <c r="P196" s="37" t="e">
        <f t="shared" si="26"/>
        <v>#REF!</v>
      </c>
      <c r="Q196" s="37" t="e">
        <f t="shared" si="23"/>
        <v>#REF!</v>
      </c>
      <c r="Z196">
        <f t="shared" si="20"/>
        <v>49</v>
      </c>
      <c r="AA196" s="26">
        <v>25</v>
      </c>
      <c r="AB196" s="26">
        <v>7</v>
      </c>
      <c r="AC196" s="26">
        <v>4</v>
      </c>
      <c r="AD196" s="26">
        <v>6</v>
      </c>
      <c r="AE196" s="52"/>
      <c r="AG196" s="10"/>
      <c r="AH196" s="10"/>
    </row>
    <row r="197" spans="13:34" x14ac:dyDescent="0.25">
      <c r="M197" s="10"/>
      <c r="N197" s="26">
        <f t="shared" si="24"/>
        <v>1.7499999999999932E-2</v>
      </c>
      <c r="O197" s="37">
        <f t="shared" si="25"/>
        <v>7.5592894601845595</v>
      </c>
      <c r="P197" s="37" t="e">
        <f t="shared" si="26"/>
        <v>#REF!</v>
      </c>
      <c r="Q197" s="37" t="e">
        <f t="shared" si="23"/>
        <v>#REF!</v>
      </c>
      <c r="Z197">
        <f t="shared" si="20"/>
        <v>50</v>
      </c>
      <c r="AA197" s="26">
        <v>25</v>
      </c>
      <c r="AB197" s="26">
        <v>8</v>
      </c>
      <c r="AC197" s="26">
        <v>4</v>
      </c>
      <c r="AD197" s="26">
        <v>6</v>
      </c>
      <c r="AE197" s="52"/>
      <c r="AG197" s="10"/>
      <c r="AH197" s="10"/>
    </row>
    <row r="198" spans="13:34" x14ac:dyDescent="0.25">
      <c r="M198" s="10"/>
      <c r="N198" s="26">
        <f t="shared" si="24"/>
        <v>1.6999999999999932E-2</v>
      </c>
      <c r="O198" s="37">
        <f t="shared" si="25"/>
        <v>7.6696498884737201</v>
      </c>
      <c r="P198" s="37" t="e">
        <f t="shared" si="26"/>
        <v>#REF!</v>
      </c>
      <c r="Q198" s="37" t="e">
        <f t="shared" si="23"/>
        <v>#REF!</v>
      </c>
      <c r="Z198">
        <f t="shared" si="20"/>
        <v>51</v>
      </c>
      <c r="AA198" s="26">
        <v>25</v>
      </c>
      <c r="AB198" s="26">
        <v>9</v>
      </c>
      <c r="AC198" s="26">
        <v>4</v>
      </c>
      <c r="AD198" s="26">
        <v>6</v>
      </c>
      <c r="AE198" s="52"/>
      <c r="AG198" s="10"/>
      <c r="AH198" s="10"/>
    </row>
    <row r="199" spans="13:34" x14ac:dyDescent="0.25">
      <c r="M199" s="10"/>
      <c r="N199" s="26">
        <f t="shared" si="24"/>
        <v>1.6499999999999931E-2</v>
      </c>
      <c r="O199" s="37">
        <f t="shared" si="25"/>
        <v>7.7849894416152452</v>
      </c>
      <c r="P199" s="37" t="e">
        <f t="shared" si="26"/>
        <v>#REF!</v>
      </c>
      <c r="Q199" s="37" t="e">
        <f t="shared" si="23"/>
        <v>#REF!</v>
      </c>
      <c r="Z199">
        <f t="shared" si="20"/>
        <v>52</v>
      </c>
      <c r="AA199" s="26">
        <v>25</v>
      </c>
      <c r="AB199" s="26">
        <v>10</v>
      </c>
      <c r="AC199" s="26">
        <v>4</v>
      </c>
      <c r="AD199" s="26">
        <v>6</v>
      </c>
      <c r="AE199" s="52"/>
      <c r="AG199" s="10"/>
      <c r="AH199" s="10"/>
    </row>
    <row r="200" spans="13:34" x14ac:dyDescent="0.25">
      <c r="M200" s="10"/>
      <c r="N200" s="26">
        <f t="shared" si="24"/>
        <v>1.5999999999999931E-2</v>
      </c>
      <c r="O200" s="37">
        <f t="shared" si="25"/>
        <v>7.9056941504209659</v>
      </c>
      <c r="P200" s="37" t="e">
        <f t="shared" si="26"/>
        <v>#REF!</v>
      </c>
      <c r="Q200" s="37" t="e">
        <f t="shared" si="23"/>
        <v>#REF!</v>
      </c>
      <c r="Z200">
        <f t="shared" si="20"/>
        <v>53</v>
      </c>
      <c r="AA200" s="26">
        <v>25</v>
      </c>
      <c r="AB200" s="26">
        <v>11</v>
      </c>
      <c r="AC200" s="26">
        <v>4</v>
      </c>
      <c r="AD200" s="26">
        <v>5</v>
      </c>
      <c r="AE200" s="52"/>
      <c r="AG200" s="10"/>
      <c r="AH200" s="10"/>
    </row>
    <row r="201" spans="13:34" x14ac:dyDescent="0.25">
      <c r="M201" s="10"/>
      <c r="N201" s="26">
        <f t="shared" si="24"/>
        <v>1.5499999999999931E-2</v>
      </c>
      <c r="O201" s="37">
        <f t="shared" si="25"/>
        <v>8.0321932890250061</v>
      </c>
      <c r="P201" s="37" t="e">
        <f t="shared" si="26"/>
        <v>#REF!</v>
      </c>
      <c r="Q201" s="37" t="e">
        <f t="shared" si="23"/>
        <v>#REF!</v>
      </c>
      <c r="Z201">
        <f t="shared" si="20"/>
        <v>54</v>
      </c>
      <c r="AA201" s="26">
        <v>25</v>
      </c>
      <c r="AB201" s="26">
        <v>12</v>
      </c>
      <c r="AC201" s="26">
        <v>4</v>
      </c>
      <c r="AD201" s="26">
        <v>5</v>
      </c>
      <c r="AE201" s="52"/>
      <c r="AG201" s="10"/>
      <c r="AH201" s="10"/>
    </row>
    <row r="202" spans="13:34" x14ac:dyDescent="0.25">
      <c r="M202" s="10"/>
      <c r="N202" s="26">
        <f t="shared" si="24"/>
        <v>1.499999999999993E-2</v>
      </c>
      <c r="O202" s="37">
        <f t="shared" si="25"/>
        <v>8.1649658092772786</v>
      </c>
      <c r="P202" s="37" t="e">
        <f t="shared" si="26"/>
        <v>#REF!</v>
      </c>
      <c r="Q202" s="37" t="e">
        <f t="shared" si="23"/>
        <v>#REF!</v>
      </c>
      <c r="Z202">
        <f t="shared" si="20"/>
        <v>55</v>
      </c>
      <c r="AA202" s="26">
        <v>25</v>
      </c>
      <c r="AB202" s="26">
        <v>13</v>
      </c>
      <c r="AC202" s="26">
        <v>4</v>
      </c>
      <c r="AD202" s="26">
        <v>5</v>
      </c>
      <c r="AE202" s="52"/>
      <c r="AG202" s="10"/>
      <c r="AH202" s="10"/>
    </row>
    <row r="203" spans="13:34" x14ac:dyDescent="0.25">
      <c r="M203" s="10"/>
      <c r="N203" s="26">
        <f t="shared" si="24"/>
        <v>1.449999999999993E-2</v>
      </c>
      <c r="O203" s="37">
        <f t="shared" si="25"/>
        <v>8.3045479853740165</v>
      </c>
      <c r="P203" s="37" t="e">
        <f t="shared" si="26"/>
        <v>#REF!</v>
      </c>
      <c r="Q203" s="37" t="e">
        <f t="shared" si="23"/>
        <v>#REF!</v>
      </c>
      <c r="Z203">
        <f t="shared" si="20"/>
        <v>56</v>
      </c>
      <c r="AA203" s="26">
        <v>25</v>
      </c>
      <c r="AB203" s="26">
        <v>14</v>
      </c>
      <c r="AC203" s="26">
        <v>3</v>
      </c>
      <c r="AD203" s="26">
        <v>5</v>
      </c>
      <c r="AE203" s="52"/>
      <c r="AG203" s="10"/>
      <c r="AH203" s="10"/>
    </row>
    <row r="204" spans="13:34" x14ac:dyDescent="0.25">
      <c r="M204" s="10"/>
      <c r="N204" s="26">
        <f t="shared" si="24"/>
        <v>1.3999999999999929E-2</v>
      </c>
      <c r="O204" s="37">
        <f t="shared" si="25"/>
        <v>8.4515425472851877</v>
      </c>
      <c r="P204" s="37" t="e">
        <f t="shared" si="26"/>
        <v>#REF!</v>
      </c>
      <c r="Q204" s="37" t="e">
        <f t="shared" si="23"/>
        <v>#REF!</v>
      </c>
      <c r="Z204">
        <f t="shared" si="20"/>
        <v>57</v>
      </c>
      <c r="AA204" s="26">
        <v>25</v>
      </c>
      <c r="AB204" s="26">
        <v>15</v>
      </c>
      <c r="AC204" s="26">
        <v>3</v>
      </c>
      <c r="AD204" s="26">
        <v>5</v>
      </c>
      <c r="AE204" s="52"/>
      <c r="AG204" s="10"/>
      <c r="AH204" s="10"/>
    </row>
    <row r="205" spans="13:34" x14ac:dyDescent="0.25">
      <c r="M205" s="10"/>
      <c r="N205" s="26">
        <f t="shared" si="24"/>
        <v>1.3499999999999929E-2</v>
      </c>
      <c r="O205" s="37">
        <f t="shared" si="25"/>
        <v>8.6066296582387274</v>
      </c>
      <c r="P205" s="37" t="e">
        <f t="shared" si="26"/>
        <v>#REF!</v>
      </c>
      <c r="Q205" s="37" t="e">
        <f t="shared" si="23"/>
        <v>#REF!</v>
      </c>
      <c r="Z205">
        <f t="shared" si="20"/>
        <v>58</v>
      </c>
      <c r="AA205" s="26">
        <v>25</v>
      </c>
      <c r="AB205" s="26">
        <v>16</v>
      </c>
      <c r="AC205" s="26">
        <v>3</v>
      </c>
      <c r="AD205" s="26">
        <v>4</v>
      </c>
      <c r="AE205" s="52"/>
      <c r="AG205" s="10"/>
      <c r="AH205" s="10"/>
    </row>
    <row r="206" spans="13:34" x14ac:dyDescent="0.25">
      <c r="M206" s="10"/>
      <c r="N206" s="26">
        <f t="shared" si="24"/>
        <v>1.2999999999999928E-2</v>
      </c>
      <c r="O206" s="37">
        <f t="shared" si="25"/>
        <v>8.770580193070316</v>
      </c>
      <c r="P206" s="37" t="e">
        <f t="shared" si="26"/>
        <v>#REF!</v>
      </c>
      <c r="Q206" s="37" t="e">
        <f t="shared" si="23"/>
        <v>#REF!</v>
      </c>
      <c r="Z206">
        <f t="shared" si="20"/>
        <v>59</v>
      </c>
      <c r="AA206" s="26">
        <v>25</v>
      </c>
      <c r="AB206" s="26">
        <v>17</v>
      </c>
      <c r="AC206" s="26">
        <v>3</v>
      </c>
      <c r="AD206" s="26">
        <v>4</v>
      </c>
      <c r="AE206" s="52"/>
      <c r="AG206" s="10"/>
      <c r="AH206" s="10"/>
    </row>
    <row r="207" spans="13:34" x14ac:dyDescent="0.25">
      <c r="M207" s="10"/>
      <c r="N207" s="26">
        <f t="shared" si="24"/>
        <v>1.2499999999999928E-2</v>
      </c>
      <c r="O207" s="37">
        <f t="shared" si="25"/>
        <v>8.9442719099991841</v>
      </c>
      <c r="P207" s="37" t="e">
        <f t="shared" si="26"/>
        <v>#REF!</v>
      </c>
      <c r="Q207" s="37" t="e">
        <f t="shared" si="23"/>
        <v>#REF!</v>
      </c>
      <c r="Z207">
        <f t="shared" si="20"/>
        <v>60</v>
      </c>
      <c r="AA207" s="26">
        <v>25</v>
      </c>
      <c r="AB207" s="26">
        <v>18</v>
      </c>
      <c r="AC207" s="26">
        <v>3</v>
      </c>
      <c r="AD207" s="26">
        <v>4</v>
      </c>
      <c r="AE207" s="52"/>
      <c r="AG207" s="10"/>
      <c r="AH207" s="10"/>
    </row>
    <row r="208" spans="13:34" x14ac:dyDescent="0.25">
      <c r="M208" s="10"/>
      <c r="N208" s="26">
        <f t="shared" si="24"/>
        <v>1.1999999999999927E-2</v>
      </c>
      <c r="O208" s="37">
        <f t="shared" si="25"/>
        <v>9.1287092917527968</v>
      </c>
      <c r="P208" s="37" t="e">
        <f t="shared" si="26"/>
        <v>#REF!</v>
      </c>
      <c r="Q208" s="37" t="e">
        <f t="shared" si="23"/>
        <v>#REF!</v>
      </c>
      <c r="Z208">
        <f t="shared" si="20"/>
        <v>61</v>
      </c>
      <c r="AA208" s="26">
        <v>25</v>
      </c>
      <c r="AB208" s="26">
        <v>19</v>
      </c>
      <c r="AC208" s="26">
        <v>3</v>
      </c>
      <c r="AD208" s="26">
        <v>4</v>
      </c>
      <c r="AE208" s="52"/>
      <c r="AG208" s="10"/>
      <c r="AH208" s="10"/>
    </row>
    <row r="209" spans="13:34" x14ac:dyDescent="0.25">
      <c r="M209" s="10"/>
      <c r="N209" s="26">
        <f t="shared" si="24"/>
        <v>1.1499999999999927E-2</v>
      </c>
      <c r="O209" s="37">
        <f t="shared" si="25"/>
        <v>9.3250480824031676</v>
      </c>
      <c r="P209" s="37" t="e">
        <f t="shared" si="26"/>
        <v>#REF!</v>
      </c>
      <c r="Q209" s="37" t="e">
        <f t="shared" si="23"/>
        <v>#REF!</v>
      </c>
      <c r="Z209">
        <f t="shared" si="20"/>
        <v>62</v>
      </c>
      <c r="AA209" s="26">
        <v>25</v>
      </c>
      <c r="AB209" s="26">
        <v>20</v>
      </c>
      <c r="AC209" s="26">
        <v>3</v>
      </c>
      <c r="AD209" s="26">
        <v>4</v>
      </c>
      <c r="AE209" s="52"/>
      <c r="AG209" s="10"/>
      <c r="AH209" s="10"/>
    </row>
    <row r="210" spans="13:34" x14ac:dyDescent="0.25">
      <c r="M210" s="10"/>
      <c r="N210" s="26">
        <f t="shared" si="24"/>
        <v>1.0999999999999927E-2</v>
      </c>
      <c r="O210" s="37">
        <f t="shared" si="25"/>
        <v>9.5346258924559546</v>
      </c>
      <c r="P210" s="37" t="e">
        <f t="shared" si="26"/>
        <v>#REF!</v>
      </c>
      <c r="Q210" s="37" t="e">
        <f t="shared" si="23"/>
        <v>#REF!</v>
      </c>
      <c r="Z210">
        <f t="shared" si="20"/>
        <v>63</v>
      </c>
      <c r="AA210" s="26">
        <v>30</v>
      </c>
      <c r="AB210" s="26">
        <v>-10</v>
      </c>
      <c r="AC210" s="26">
        <v>10</v>
      </c>
      <c r="AD210" s="26">
        <v>19</v>
      </c>
      <c r="AE210" s="52"/>
      <c r="AG210" s="10"/>
      <c r="AH210" s="10"/>
    </row>
    <row r="211" spans="13:34" x14ac:dyDescent="0.25">
      <c r="M211" s="10"/>
      <c r="N211" s="26">
        <f t="shared" si="24"/>
        <v>1.0499999999999926E-2</v>
      </c>
      <c r="O211" s="37">
        <f t="shared" si="25"/>
        <v>9.7590007294853649</v>
      </c>
      <c r="P211" s="37" t="e">
        <f t="shared" si="26"/>
        <v>#REF!</v>
      </c>
      <c r="Q211" s="37" t="e">
        <f t="shared" si="23"/>
        <v>#REF!</v>
      </c>
      <c r="Z211">
        <f t="shared" si="20"/>
        <v>64</v>
      </c>
      <c r="AA211" s="26">
        <v>30</v>
      </c>
      <c r="AB211" s="26">
        <v>-9</v>
      </c>
      <c r="AC211" s="26">
        <v>9</v>
      </c>
      <c r="AD211" s="26">
        <v>16</v>
      </c>
      <c r="AE211" s="52"/>
      <c r="AG211" s="10"/>
      <c r="AH211" s="10"/>
    </row>
    <row r="212" spans="13:34" x14ac:dyDescent="0.25">
      <c r="M212" s="10"/>
      <c r="N212" s="26">
        <f t="shared" si="24"/>
        <v>9.9999999999999256E-3</v>
      </c>
      <c r="O212" s="37">
        <f t="shared" si="25"/>
        <v>10.000000000000037</v>
      </c>
      <c r="P212" s="37" t="e">
        <f t="shared" si="26"/>
        <v>#REF!</v>
      </c>
      <c r="Q212" s="37" t="e">
        <f t="shared" si="23"/>
        <v>#REF!</v>
      </c>
      <c r="Z212">
        <f t="shared" si="20"/>
        <v>65</v>
      </c>
      <c r="AA212" s="26">
        <v>30</v>
      </c>
      <c r="AB212" s="26">
        <v>-8</v>
      </c>
      <c r="AC212" s="26">
        <v>9</v>
      </c>
      <c r="AD212" s="26">
        <v>16</v>
      </c>
      <c r="AE212" s="52"/>
      <c r="AG212" s="10"/>
      <c r="AH212" s="10"/>
    </row>
    <row r="213" spans="13:34" x14ac:dyDescent="0.25">
      <c r="M213" s="10"/>
      <c r="N213" s="26">
        <f t="shared" si="24"/>
        <v>9.4999999999999252E-3</v>
      </c>
      <c r="O213" s="37">
        <f t="shared" si="25"/>
        <v>10.259783520851581</v>
      </c>
      <c r="P213" s="37" t="e">
        <f t="shared" si="26"/>
        <v>#REF!</v>
      </c>
      <c r="Q213" s="37" t="e">
        <f t="shared" si="23"/>
        <v>#REF!</v>
      </c>
      <c r="Z213">
        <f t="shared" si="20"/>
        <v>66</v>
      </c>
      <c r="AA213" s="26">
        <v>30</v>
      </c>
      <c r="AB213" s="26">
        <v>-7</v>
      </c>
      <c r="AC213" s="26">
        <v>8</v>
      </c>
      <c r="AD213" s="26">
        <v>14</v>
      </c>
      <c r="AE213" s="52"/>
      <c r="AG213" s="10"/>
      <c r="AH213" s="10"/>
    </row>
    <row r="214" spans="13:34" x14ac:dyDescent="0.25">
      <c r="M214" s="10"/>
      <c r="N214" s="26">
        <f t="shared" si="24"/>
        <v>8.9999999999999247E-3</v>
      </c>
      <c r="O214" s="37">
        <f t="shared" si="25"/>
        <v>10.540925533894642</v>
      </c>
      <c r="P214" s="37" t="e">
        <f t="shared" si="26"/>
        <v>#REF!</v>
      </c>
      <c r="Q214" s="37" t="e">
        <f t="shared" si="23"/>
        <v>#REF!</v>
      </c>
      <c r="Z214">
        <f t="shared" ref="Z214:Z277" si="27">Z213+1</f>
        <v>67</v>
      </c>
      <c r="AA214" s="26">
        <v>30</v>
      </c>
      <c r="AB214" s="26">
        <v>-6</v>
      </c>
      <c r="AC214" s="26">
        <v>8</v>
      </c>
      <c r="AD214" s="26">
        <v>14</v>
      </c>
      <c r="AE214" s="52"/>
      <c r="AG214" s="10"/>
      <c r="AH214" s="10"/>
    </row>
    <row r="215" spans="13:34" x14ac:dyDescent="0.25">
      <c r="M215" s="10"/>
      <c r="N215" s="26">
        <f>N214-0.0005</f>
        <v>8.4999999999999243E-3</v>
      </c>
      <c r="O215" s="37">
        <f t="shared" si="25"/>
        <v>10.846522890932858</v>
      </c>
      <c r="P215" s="37" t="e">
        <f t="shared" si="26"/>
        <v>#REF!</v>
      </c>
      <c r="Q215" s="37" t="e">
        <f t="shared" si="23"/>
        <v>#REF!</v>
      </c>
      <c r="Z215">
        <f t="shared" si="27"/>
        <v>68</v>
      </c>
      <c r="AA215" s="26">
        <v>30</v>
      </c>
      <c r="AB215" s="26">
        <v>-5</v>
      </c>
      <c r="AC215" s="26">
        <v>8</v>
      </c>
      <c r="AD215" s="26">
        <v>14</v>
      </c>
      <c r="AE215" s="52"/>
      <c r="AG215" s="10"/>
      <c r="AH215" s="10"/>
    </row>
    <row r="216" spans="13:34" x14ac:dyDescent="0.25">
      <c r="M216" s="10"/>
      <c r="N216" s="26">
        <f t="shared" ref="N216:N218" si="28">N215-0.0005</f>
        <v>7.9999999999999238E-3</v>
      </c>
      <c r="O216" s="37">
        <f t="shared" si="25"/>
        <v>11.180339887499002</v>
      </c>
      <c r="P216" s="37" t="e">
        <f t="shared" si="26"/>
        <v>#REF!</v>
      </c>
      <c r="Q216" s="37" t="e">
        <f t="shared" si="23"/>
        <v>#REF!</v>
      </c>
      <c r="Z216">
        <f t="shared" si="27"/>
        <v>69</v>
      </c>
      <c r="AA216" s="26">
        <v>30</v>
      </c>
      <c r="AB216" s="26">
        <v>-4</v>
      </c>
      <c r="AC216" s="26">
        <v>7</v>
      </c>
      <c r="AD216" s="26">
        <v>13</v>
      </c>
      <c r="AE216" s="52"/>
      <c r="AG216" s="10"/>
      <c r="AH216" s="10"/>
    </row>
    <row r="217" spans="13:34" x14ac:dyDescent="0.25">
      <c r="M217" s="10"/>
      <c r="N217" s="26">
        <f t="shared" si="28"/>
        <v>7.4999999999999234E-3</v>
      </c>
      <c r="O217" s="37">
        <f t="shared" si="25"/>
        <v>11.547005383792575</v>
      </c>
      <c r="P217" s="37" t="e">
        <f t="shared" si="26"/>
        <v>#REF!</v>
      </c>
      <c r="Q217" s="37" t="e">
        <f t="shared" si="23"/>
        <v>#REF!</v>
      </c>
      <c r="Z217">
        <f t="shared" si="27"/>
        <v>70</v>
      </c>
      <c r="AA217" s="26">
        <v>30</v>
      </c>
      <c r="AB217" s="26">
        <v>-3</v>
      </c>
      <c r="AC217" s="26">
        <v>7</v>
      </c>
      <c r="AD217" s="26">
        <v>13</v>
      </c>
      <c r="AE217" s="52"/>
      <c r="AG217" s="10"/>
      <c r="AH217" s="10"/>
    </row>
    <row r="218" spans="13:34" x14ac:dyDescent="0.25">
      <c r="M218" s="10"/>
      <c r="N218" s="26">
        <f t="shared" si="28"/>
        <v>6.999999999999923E-3</v>
      </c>
      <c r="O218" s="37">
        <f t="shared" si="25"/>
        <v>11.952286093344002</v>
      </c>
      <c r="P218" s="37" t="e">
        <f t="shared" si="26"/>
        <v>#REF!</v>
      </c>
      <c r="Q218" s="37" t="e">
        <f t="shared" si="23"/>
        <v>#REF!</v>
      </c>
      <c r="Z218">
        <f t="shared" si="27"/>
        <v>71</v>
      </c>
      <c r="AA218" s="26">
        <v>30</v>
      </c>
      <c r="AB218" s="26">
        <v>-2</v>
      </c>
      <c r="AC218" s="26">
        <v>7</v>
      </c>
      <c r="AD218" s="26">
        <v>11</v>
      </c>
      <c r="AE218" s="52"/>
      <c r="AG218" s="10"/>
      <c r="AH218" s="10"/>
    </row>
    <row r="219" spans="13:34" x14ac:dyDescent="0.25">
      <c r="N219" s="10"/>
      <c r="Z219">
        <f t="shared" si="27"/>
        <v>72</v>
      </c>
      <c r="AA219" s="26">
        <v>30</v>
      </c>
      <c r="AB219" s="26">
        <v>-1</v>
      </c>
      <c r="AC219" s="26">
        <v>7</v>
      </c>
      <c r="AD219" s="26">
        <v>11</v>
      </c>
      <c r="AE219" s="52"/>
      <c r="AG219" s="10"/>
      <c r="AH219" s="10"/>
    </row>
    <row r="220" spans="13:34" x14ac:dyDescent="0.25">
      <c r="N220" s="10"/>
      <c r="Z220">
        <f t="shared" si="27"/>
        <v>73</v>
      </c>
      <c r="AA220" s="26">
        <v>30</v>
      </c>
      <c r="AB220" s="26">
        <v>0</v>
      </c>
      <c r="AC220" s="26">
        <v>7</v>
      </c>
      <c r="AD220" s="26">
        <v>11</v>
      </c>
      <c r="AE220" s="52"/>
      <c r="AG220" s="10"/>
      <c r="AH220" s="10"/>
    </row>
    <row r="221" spans="13:34" x14ac:dyDescent="0.25">
      <c r="N221" s="10"/>
      <c r="Z221">
        <f t="shared" si="27"/>
        <v>74</v>
      </c>
      <c r="AA221" s="26">
        <v>30</v>
      </c>
      <c r="AB221" s="26">
        <v>1</v>
      </c>
      <c r="AC221" s="26">
        <v>6</v>
      </c>
      <c r="AD221" s="26">
        <v>10</v>
      </c>
      <c r="AE221" s="52"/>
      <c r="AG221" s="10"/>
      <c r="AH221" s="10"/>
    </row>
    <row r="222" spans="13:34" x14ac:dyDescent="0.25">
      <c r="N222" s="10"/>
      <c r="Z222">
        <f t="shared" si="27"/>
        <v>75</v>
      </c>
      <c r="AA222" s="26">
        <v>30</v>
      </c>
      <c r="AB222" s="26">
        <v>2</v>
      </c>
      <c r="AC222" s="26">
        <v>6</v>
      </c>
      <c r="AD222" s="26">
        <v>10</v>
      </c>
      <c r="AE222" s="52"/>
      <c r="AG222" s="10"/>
      <c r="AH222" s="10"/>
    </row>
    <row r="223" spans="13:34" x14ac:dyDescent="0.25">
      <c r="N223" s="10"/>
      <c r="Z223">
        <f t="shared" si="27"/>
        <v>76</v>
      </c>
      <c r="AA223" s="26">
        <v>30</v>
      </c>
      <c r="AB223" s="26">
        <v>3</v>
      </c>
      <c r="AC223" s="26">
        <v>6</v>
      </c>
      <c r="AD223" s="26">
        <v>10</v>
      </c>
      <c r="AE223" s="52"/>
      <c r="AG223" s="10"/>
      <c r="AH223" s="10"/>
    </row>
    <row r="224" spans="13:34" x14ac:dyDescent="0.25">
      <c r="N224" s="10"/>
      <c r="Z224">
        <f t="shared" si="27"/>
        <v>77</v>
      </c>
      <c r="AA224" s="26">
        <v>30</v>
      </c>
      <c r="AB224" s="26">
        <v>4</v>
      </c>
      <c r="AC224" s="26">
        <v>6</v>
      </c>
      <c r="AD224" s="26">
        <v>9</v>
      </c>
      <c r="AE224" s="52"/>
      <c r="AG224" s="10"/>
      <c r="AH224" s="10"/>
    </row>
    <row r="225" spans="14:34" x14ac:dyDescent="0.25">
      <c r="N225" s="10"/>
      <c r="Z225">
        <f t="shared" si="27"/>
        <v>78</v>
      </c>
      <c r="AA225" s="26">
        <v>30</v>
      </c>
      <c r="AB225" s="26">
        <v>5</v>
      </c>
      <c r="AC225" s="26">
        <v>6</v>
      </c>
      <c r="AD225" s="26">
        <v>9</v>
      </c>
      <c r="AE225" s="52"/>
      <c r="AG225" s="10"/>
      <c r="AH225" s="10"/>
    </row>
    <row r="226" spans="14:34" x14ac:dyDescent="0.25">
      <c r="N226" s="10"/>
      <c r="Z226">
        <f t="shared" si="27"/>
        <v>79</v>
      </c>
      <c r="AA226" s="26">
        <v>30</v>
      </c>
      <c r="AB226" s="26">
        <v>6</v>
      </c>
      <c r="AC226" s="26">
        <v>5</v>
      </c>
      <c r="AD226" s="26">
        <v>8</v>
      </c>
      <c r="AE226" s="52"/>
      <c r="AG226" s="10"/>
      <c r="AH226" s="10"/>
    </row>
    <row r="227" spans="14:34" x14ac:dyDescent="0.25">
      <c r="N227" s="10"/>
      <c r="Z227">
        <f t="shared" si="27"/>
        <v>80</v>
      </c>
      <c r="AA227" s="26">
        <v>30</v>
      </c>
      <c r="AB227" s="26">
        <v>7</v>
      </c>
      <c r="AC227" s="26">
        <v>5</v>
      </c>
      <c r="AD227" s="26">
        <v>8</v>
      </c>
      <c r="AE227" s="52"/>
      <c r="AG227" s="10"/>
      <c r="AH227" s="10"/>
    </row>
    <row r="228" spans="14:34" x14ac:dyDescent="0.25">
      <c r="N228" s="10"/>
      <c r="Z228">
        <f t="shared" si="27"/>
        <v>81</v>
      </c>
      <c r="AA228" s="26">
        <v>30</v>
      </c>
      <c r="AB228" s="26">
        <v>8</v>
      </c>
      <c r="AC228" s="26">
        <v>5</v>
      </c>
      <c r="AD228" s="26">
        <v>8</v>
      </c>
      <c r="AE228" s="52"/>
      <c r="AG228" s="10"/>
      <c r="AH228" s="10"/>
    </row>
    <row r="229" spans="14:34" x14ac:dyDescent="0.25">
      <c r="N229" s="10"/>
      <c r="Z229">
        <f t="shared" si="27"/>
        <v>82</v>
      </c>
      <c r="AA229" s="26">
        <v>30</v>
      </c>
      <c r="AB229" s="26">
        <v>9</v>
      </c>
      <c r="AC229" s="26">
        <v>5</v>
      </c>
      <c r="AD229" s="26">
        <v>8</v>
      </c>
      <c r="AE229" s="52"/>
      <c r="AG229" s="10"/>
      <c r="AH229" s="10"/>
    </row>
    <row r="230" spans="14:34" x14ac:dyDescent="0.25">
      <c r="N230" s="10"/>
      <c r="Z230">
        <f t="shared" si="27"/>
        <v>83</v>
      </c>
      <c r="AA230" s="26">
        <v>30</v>
      </c>
      <c r="AB230" s="26">
        <v>10</v>
      </c>
      <c r="AC230" s="26">
        <v>5</v>
      </c>
      <c r="AD230" s="26">
        <v>8</v>
      </c>
      <c r="AE230" s="52"/>
      <c r="AG230" s="10"/>
      <c r="AH230" s="10"/>
    </row>
    <row r="231" spans="14:34" x14ac:dyDescent="0.25">
      <c r="N231" s="10"/>
      <c r="Z231">
        <f t="shared" si="27"/>
        <v>84</v>
      </c>
      <c r="AA231" s="26">
        <v>30</v>
      </c>
      <c r="AB231" s="26">
        <v>11</v>
      </c>
      <c r="AC231" s="26">
        <v>5</v>
      </c>
      <c r="AD231" s="26">
        <v>7</v>
      </c>
      <c r="AE231" s="52"/>
      <c r="AG231" s="10"/>
      <c r="AH231" s="10"/>
    </row>
    <row r="232" spans="14:34" x14ac:dyDescent="0.25">
      <c r="N232" s="10"/>
      <c r="Z232">
        <f t="shared" si="27"/>
        <v>85</v>
      </c>
      <c r="AA232" s="26">
        <v>30</v>
      </c>
      <c r="AB232" s="26">
        <v>12</v>
      </c>
      <c r="AC232" s="26">
        <v>5</v>
      </c>
      <c r="AD232" s="26">
        <v>7</v>
      </c>
      <c r="AE232" s="52"/>
      <c r="AG232" s="10"/>
      <c r="AH232" s="10"/>
    </row>
    <row r="233" spans="14:34" x14ac:dyDescent="0.25">
      <c r="N233" s="10"/>
      <c r="Z233">
        <f t="shared" si="27"/>
        <v>86</v>
      </c>
      <c r="AA233" s="26">
        <v>30</v>
      </c>
      <c r="AB233" s="26">
        <v>13</v>
      </c>
      <c r="AC233" s="26">
        <v>5</v>
      </c>
      <c r="AD233" s="26">
        <v>7</v>
      </c>
      <c r="AE233" s="52"/>
      <c r="AG233" s="10"/>
      <c r="AH233" s="10"/>
    </row>
    <row r="234" spans="14:34" x14ac:dyDescent="0.25">
      <c r="N234" s="10"/>
      <c r="Z234">
        <f t="shared" si="27"/>
        <v>87</v>
      </c>
      <c r="AA234" s="26">
        <v>30</v>
      </c>
      <c r="AB234" s="26">
        <v>14</v>
      </c>
      <c r="AC234" s="26">
        <v>4</v>
      </c>
      <c r="AD234" s="26">
        <v>6</v>
      </c>
      <c r="AE234" s="52"/>
      <c r="AG234" s="10"/>
      <c r="AH234" s="10"/>
    </row>
    <row r="235" spans="14:34" x14ac:dyDescent="0.25">
      <c r="N235" s="10"/>
      <c r="Z235">
        <f t="shared" si="27"/>
        <v>88</v>
      </c>
      <c r="AA235" s="26">
        <v>30</v>
      </c>
      <c r="AB235" s="26">
        <v>15</v>
      </c>
      <c r="AC235" s="26">
        <v>4</v>
      </c>
      <c r="AD235" s="26">
        <v>6</v>
      </c>
      <c r="AE235" s="52"/>
      <c r="AG235" s="10"/>
      <c r="AH235" s="10"/>
    </row>
    <row r="236" spans="14:34" x14ac:dyDescent="0.25">
      <c r="N236" s="10"/>
      <c r="Z236">
        <f t="shared" si="27"/>
        <v>89</v>
      </c>
      <c r="AA236" s="26">
        <v>30</v>
      </c>
      <c r="AB236" s="26">
        <v>16</v>
      </c>
      <c r="AC236" s="26">
        <v>4</v>
      </c>
      <c r="AD236" s="26">
        <v>6</v>
      </c>
      <c r="AE236" s="52"/>
      <c r="AG236" s="10"/>
      <c r="AH236" s="10"/>
    </row>
    <row r="237" spans="14:34" x14ac:dyDescent="0.25">
      <c r="Z237">
        <f t="shared" si="27"/>
        <v>90</v>
      </c>
      <c r="AA237" s="26">
        <v>30</v>
      </c>
      <c r="AB237" s="26">
        <v>17</v>
      </c>
      <c r="AC237" s="26">
        <v>4</v>
      </c>
      <c r="AD237" s="26">
        <v>6</v>
      </c>
      <c r="AE237" s="52"/>
      <c r="AG237" s="10"/>
      <c r="AH237" s="10"/>
    </row>
    <row r="238" spans="14:34" x14ac:dyDescent="0.25">
      <c r="Z238">
        <f t="shared" si="27"/>
        <v>91</v>
      </c>
      <c r="AA238" s="26">
        <v>30</v>
      </c>
      <c r="AB238" s="26">
        <v>18</v>
      </c>
      <c r="AC238" s="26">
        <v>4</v>
      </c>
      <c r="AD238" s="26">
        <v>6</v>
      </c>
    </row>
    <row r="239" spans="14:34" x14ac:dyDescent="0.25">
      <c r="Z239">
        <f t="shared" si="27"/>
        <v>92</v>
      </c>
      <c r="AA239" s="26">
        <v>30</v>
      </c>
      <c r="AB239" s="26">
        <v>19</v>
      </c>
      <c r="AC239" s="26">
        <v>4</v>
      </c>
      <c r="AD239" s="26">
        <v>5</v>
      </c>
    </row>
    <row r="240" spans="14:34" x14ac:dyDescent="0.25">
      <c r="Z240">
        <f t="shared" si="27"/>
        <v>93</v>
      </c>
      <c r="AA240" s="26">
        <v>30</v>
      </c>
      <c r="AB240" s="26">
        <v>20</v>
      </c>
      <c r="AC240" s="26">
        <v>4</v>
      </c>
      <c r="AD240" s="26">
        <v>5</v>
      </c>
    </row>
    <row r="241" spans="26:30" x14ac:dyDescent="0.25">
      <c r="Z241">
        <f t="shared" si="27"/>
        <v>94</v>
      </c>
      <c r="AA241" s="26">
        <v>35</v>
      </c>
      <c r="AB241" s="26">
        <v>-10</v>
      </c>
      <c r="AC241" s="26">
        <v>12</v>
      </c>
      <c r="AD241" s="26">
        <v>26</v>
      </c>
    </row>
    <row r="242" spans="26:30" x14ac:dyDescent="0.25">
      <c r="Z242">
        <f t="shared" si="27"/>
        <v>95</v>
      </c>
      <c r="AA242" s="26">
        <v>35</v>
      </c>
      <c r="AB242" s="26">
        <v>-9</v>
      </c>
      <c r="AC242" s="26">
        <v>11</v>
      </c>
      <c r="AD242" s="26">
        <v>22</v>
      </c>
    </row>
    <row r="243" spans="26:30" x14ac:dyDescent="0.25">
      <c r="Z243">
        <f t="shared" si="27"/>
        <v>96</v>
      </c>
      <c r="AA243" s="26">
        <v>35</v>
      </c>
      <c r="AB243" s="26">
        <v>-8</v>
      </c>
      <c r="AC243" s="26">
        <v>11</v>
      </c>
      <c r="AD243" s="26">
        <v>22</v>
      </c>
    </row>
    <row r="244" spans="26:30" x14ac:dyDescent="0.25">
      <c r="Z244">
        <f t="shared" si="27"/>
        <v>97</v>
      </c>
      <c r="AA244" s="26">
        <v>35</v>
      </c>
      <c r="AB244" s="26">
        <v>-7</v>
      </c>
      <c r="AC244" s="26">
        <v>10</v>
      </c>
      <c r="AD244" s="26">
        <v>18</v>
      </c>
    </row>
    <row r="245" spans="26:30" x14ac:dyDescent="0.25">
      <c r="Z245">
        <f t="shared" si="27"/>
        <v>98</v>
      </c>
      <c r="AA245" s="26">
        <v>35</v>
      </c>
      <c r="AB245" s="26">
        <v>-6</v>
      </c>
      <c r="AC245" s="26">
        <v>10</v>
      </c>
      <c r="AD245" s="26">
        <v>18</v>
      </c>
    </row>
    <row r="246" spans="26:30" x14ac:dyDescent="0.25">
      <c r="Z246">
        <f t="shared" si="27"/>
        <v>99</v>
      </c>
      <c r="AA246" s="26">
        <v>35</v>
      </c>
      <c r="AB246" s="26">
        <v>-5</v>
      </c>
      <c r="AC246" s="26">
        <v>10</v>
      </c>
      <c r="AD246" s="26">
        <v>18</v>
      </c>
    </row>
    <row r="247" spans="26:30" x14ac:dyDescent="0.25">
      <c r="Z247">
        <f t="shared" si="27"/>
        <v>100</v>
      </c>
      <c r="AA247" s="26">
        <v>35</v>
      </c>
      <c r="AB247" s="26">
        <v>-4</v>
      </c>
      <c r="AC247" s="26">
        <v>9</v>
      </c>
      <c r="AD247" s="26">
        <v>16</v>
      </c>
    </row>
    <row r="248" spans="26:30" x14ac:dyDescent="0.25">
      <c r="Z248">
        <f t="shared" si="27"/>
        <v>101</v>
      </c>
      <c r="AA248" s="26">
        <v>35</v>
      </c>
      <c r="AB248" s="26">
        <v>-3</v>
      </c>
      <c r="AC248" s="26">
        <v>9</v>
      </c>
      <c r="AD248" s="26">
        <v>16</v>
      </c>
    </row>
    <row r="249" spans="26:30" x14ac:dyDescent="0.25">
      <c r="Z249">
        <f t="shared" si="27"/>
        <v>102</v>
      </c>
      <c r="AA249" s="26">
        <v>35</v>
      </c>
      <c r="AB249" s="26">
        <v>-2</v>
      </c>
      <c r="AC249" s="26">
        <v>8</v>
      </c>
      <c r="AD249" s="26">
        <v>14</v>
      </c>
    </row>
    <row r="250" spans="26:30" x14ac:dyDescent="0.25">
      <c r="Z250">
        <f t="shared" si="27"/>
        <v>103</v>
      </c>
      <c r="AA250" s="26">
        <v>35</v>
      </c>
      <c r="AB250" s="26">
        <v>-1</v>
      </c>
      <c r="AC250" s="26">
        <v>8</v>
      </c>
      <c r="AD250" s="26">
        <v>14</v>
      </c>
    </row>
    <row r="251" spans="26:30" x14ac:dyDescent="0.25">
      <c r="Z251">
        <f t="shared" si="27"/>
        <v>104</v>
      </c>
      <c r="AA251" s="26">
        <v>35</v>
      </c>
      <c r="AB251" s="26">
        <v>0</v>
      </c>
      <c r="AC251" s="26">
        <v>8</v>
      </c>
      <c r="AD251" s="26">
        <v>14</v>
      </c>
    </row>
    <row r="252" spans="26:30" x14ac:dyDescent="0.25">
      <c r="Z252">
        <f t="shared" si="27"/>
        <v>105</v>
      </c>
      <c r="AA252" s="26">
        <v>35</v>
      </c>
      <c r="AB252" s="26">
        <v>1</v>
      </c>
      <c r="AC252" s="26">
        <v>7</v>
      </c>
      <c r="AD252" s="26">
        <v>13</v>
      </c>
    </row>
    <row r="253" spans="26:30" x14ac:dyDescent="0.25">
      <c r="Z253">
        <f t="shared" si="27"/>
        <v>106</v>
      </c>
      <c r="AA253" s="26">
        <v>35</v>
      </c>
      <c r="AB253" s="26">
        <v>2</v>
      </c>
      <c r="AC253" s="26">
        <v>7</v>
      </c>
      <c r="AD253" s="26">
        <v>13</v>
      </c>
    </row>
    <row r="254" spans="26:30" x14ac:dyDescent="0.25">
      <c r="Z254">
        <f t="shared" si="27"/>
        <v>107</v>
      </c>
      <c r="AA254" s="26">
        <v>35</v>
      </c>
      <c r="AB254" s="26">
        <v>3</v>
      </c>
      <c r="AC254" s="26">
        <v>7</v>
      </c>
      <c r="AD254" s="26">
        <v>13</v>
      </c>
    </row>
    <row r="255" spans="26:30" x14ac:dyDescent="0.25">
      <c r="Z255">
        <f t="shared" si="27"/>
        <v>108</v>
      </c>
      <c r="AA255" s="26">
        <v>35</v>
      </c>
      <c r="AB255" s="26">
        <v>4</v>
      </c>
      <c r="AC255" s="26">
        <v>7</v>
      </c>
      <c r="AD255" s="26">
        <v>11</v>
      </c>
    </row>
    <row r="256" spans="26:30" x14ac:dyDescent="0.25">
      <c r="Z256">
        <f t="shared" si="27"/>
        <v>109</v>
      </c>
      <c r="AA256" s="26">
        <v>35</v>
      </c>
      <c r="AB256" s="26">
        <v>5</v>
      </c>
      <c r="AC256" s="26">
        <v>7</v>
      </c>
      <c r="AD256" s="26">
        <v>11</v>
      </c>
    </row>
    <row r="257" spans="26:30" x14ac:dyDescent="0.25">
      <c r="Z257">
        <f t="shared" si="27"/>
        <v>110</v>
      </c>
      <c r="AA257" s="26">
        <v>35</v>
      </c>
      <c r="AB257" s="26">
        <v>6</v>
      </c>
      <c r="AC257" s="26">
        <v>6</v>
      </c>
      <c r="AD257" s="26">
        <v>10</v>
      </c>
    </row>
    <row r="258" spans="26:30" x14ac:dyDescent="0.25">
      <c r="Z258">
        <f t="shared" si="27"/>
        <v>111</v>
      </c>
      <c r="AA258" s="26">
        <v>35</v>
      </c>
      <c r="AB258" s="26">
        <v>7</v>
      </c>
      <c r="AC258" s="26">
        <v>6</v>
      </c>
      <c r="AD258" s="26">
        <v>10</v>
      </c>
    </row>
    <row r="259" spans="26:30" x14ac:dyDescent="0.25">
      <c r="Z259">
        <f t="shared" si="27"/>
        <v>112</v>
      </c>
      <c r="AA259" s="26">
        <v>35</v>
      </c>
      <c r="AB259" s="26">
        <v>8</v>
      </c>
      <c r="AC259" s="26">
        <v>6</v>
      </c>
      <c r="AD259" s="26">
        <v>10</v>
      </c>
    </row>
    <row r="260" spans="26:30" x14ac:dyDescent="0.25">
      <c r="Z260">
        <f t="shared" si="27"/>
        <v>113</v>
      </c>
      <c r="AA260" s="26">
        <v>35</v>
      </c>
      <c r="AB260" s="26">
        <v>9</v>
      </c>
      <c r="AC260" s="26">
        <v>6</v>
      </c>
      <c r="AD260" s="26">
        <v>9</v>
      </c>
    </row>
    <row r="261" spans="26:30" x14ac:dyDescent="0.25">
      <c r="Z261">
        <f t="shared" si="27"/>
        <v>114</v>
      </c>
      <c r="AA261" s="26">
        <v>35</v>
      </c>
      <c r="AB261" s="26">
        <v>10</v>
      </c>
      <c r="AC261" s="26">
        <v>6</v>
      </c>
      <c r="AD261" s="26">
        <v>9</v>
      </c>
    </row>
    <row r="262" spans="26:30" x14ac:dyDescent="0.25">
      <c r="Z262">
        <f t="shared" si="27"/>
        <v>115</v>
      </c>
      <c r="AA262" s="26">
        <v>35</v>
      </c>
      <c r="AB262" s="26">
        <v>11</v>
      </c>
      <c r="AC262" s="26">
        <v>5</v>
      </c>
      <c r="AD262" s="26">
        <v>8</v>
      </c>
    </row>
    <row r="263" spans="26:30" x14ac:dyDescent="0.25">
      <c r="Z263">
        <f t="shared" si="27"/>
        <v>116</v>
      </c>
      <c r="AA263" s="26">
        <v>35</v>
      </c>
      <c r="AB263" s="26">
        <v>12</v>
      </c>
      <c r="AC263" s="26">
        <v>5</v>
      </c>
      <c r="AD263" s="26">
        <v>8</v>
      </c>
    </row>
    <row r="264" spans="26:30" x14ac:dyDescent="0.25">
      <c r="Z264">
        <f t="shared" si="27"/>
        <v>117</v>
      </c>
      <c r="AA264" s="26">
        <v>35</v>
      </c>
      <c r="AB264" s="26">
        <v>13</v>
      </c>
      <c r="AC264" s="26">
        <v>5</v>
      </c>
      <c r="AD264" s="26">
        <v>8</v>
      </c>
    </row>
    <row r="265" spans="26:30" x14ac:dyDescent="0.25">
      <c r="Z265">
        <f t="shared" si="27"/>
        <v>118</v>
      </c>
      <c r="AA265" s="26">
        <v>35</v>
      </c>
      <c r="AB265" s="26">
        <v>14</v>
      </c>
      <c r="AC265" s="26">
        <v>5</v>
      </c>
      <c r="AD265" s="26">
        <v>7</v>
      </c>
    </row>
    <row r="266" spans="26:30" x14ac:dyDescent="0.25">
      <c r="Z266">
        <f t="shared" si="27"/>
        <v>119</v>
      </c>
      <c r="AA266" s="26">
        <v>35</v>
      </c>
      <c r="AB266" s="26">
        <v>15</v>
      </c>
      <c r="AC266" s="26">
        <v>5</v>
      </c>
      <c r="AD266" s="26">
        <v>7</v>
      </c>
    </row>
    <row r="267" spans="26:30" x14ac:dyDescent="0.25">
      <c r="Z267">
        <f t="shared" si="27"/>
        <v>120</v>
      </c>
      <c r="AA267" s="26">
        <v>35</v>
      </c>
      <c r="AB267" s="26">
        <v>16</v>
      </c>
      <c r="AC267" s="26">
        <v>5</v>
      </c>
      <c r="AD267" s="26">
        <v>7</v>
      </c>
    </row>
    <row r="268" spans="26:30" x14ac:dyDescent="0.25">
      <c r="Z268">
        <f t="shared" si="27"/>
        <v>121</v>
      </c>
      <c r="AA268" s="26">
        <v>35</v>
      </c>
      <c r="AB268" s="26">
        <v>17</v>
      </c>
      <c r="AC268" s="26">
        <v>5</v>
      </c>
      <c r="AD268" s="26">
        <v>7</v>
      </c>
    </row>
    <row r="269" spans="26:30" x14ac:dyDescent="0.25">
      <c r="Z269">
        <f t="shared" si="27"/>
        <v>122</v>
      </c>
      <c r="AA269" s="26">
        <v>35</v>
      </c>
      <c r="AB269" s="26">
        <v>18</v>
      </c>
      <c r="AC269" s="26">
        <v>5</v>
      </c>
      <c r="AD269" s="26">
        <v>7</v>
      </c>
    </row>
    <row r="270" spans="26:30" x14ac:dyDescent="0.25">
      <c r="Z270">
        <f t="shared" si="27"/>
        <v>123</v>
      </c>
      <c r="AA270" s="26">
        <v>35</v>
      </c>
      <c r="AB270" s="26">
        <v>19</v>
      </c>
      <c r="AC270" s="26">
        <v>4</v>
      </c>
      <c r="AD270" s="26">
        <v>6</v>
      </c>
    </row>
    <row r="271" spans="26:30" x14ac:dyDescent="0.25">
      <c r="Z271">
        <f t="shared" si="27"/>
        <v>124</v>
      </c>
      <c r="AA271" s="26">
        <v>35</v>
      </c>
      <c r="AB271" s="26">
        <v>20</v>
      </c>
      <c r="AC271" s="26">
        <v>4</v>
      </c>
      <c r="AD271" s="26">
        <v>6</v>
      </c>
    </row>
    <row r="272" spans="26:30" x14ac:dyDescent="0.25">
      <c r="Z272">
        <f t="shared" si="27"/>
        <v>125</v>
      </c>
      <c r="AA272" s="26">
        <v>40</v>
      </c>
      <c r="AB272" s="26">
        <v>-10</v>
      </c>
      <c r="AC272" s="26">
        <v>15</v>
      </c>
      <c r="AD272" s="26">
        <v>33</v>
      </c>
    </row>
    <row r="273" spans="26:30" x14ac:dyDescent="0.25">
      <c r="Z273">
        <f t="shared" si="27"/>
        <v>126</v>
      </c>
      <c r="AA273" s="26">
        <v>40</v>
      </c>
      <c r="AB273" s="26">
        <v>-9</v>
      </c>
      <c r="AC273" s="26">
        <v>14</v>
      </c>
      <c r="AD273" s="26">
        <v>28</v>
      </c>
    </row>
    <row r="274" spans="26:30" x14ac:dyDescent="0.25">
      <c r="Z274">
        <f t="shared" si="27"/>
        <v>127</v>
      </c>
      <c r="AA274" s="26">
        <v>40</v>
      </c>
      <c r="AB274" s="26">
        <v>-8</v>
      </c>
      <c r="AC274" s="26">
        <v>14</v>
      </c>
      <c r="AD274" s="26">
        <v>28</v>
      </c>
    </row>
    <row r="275" spans="26:30" x14ac:dyDescent="0.25">
      <c r="Z275">
        <f t="shared" si="27"/>
        <v>128</v>
      </c>
      <c r="AA275" s="26">
        <v>40</v>
      </c>
      <c r="AB275" s="26">
        <v>-7</v>
      </c>
      <c r="AC275" s="26">
        <v>12</v>
      </c>
      <c r="AD275" s="26">
        <v>23</v>
      </c>
    </row>
    <row r="276" spans="26:30" x14ac:dyDescent="0.25">
      <c r="Z276">
        <f t="shared" si="27"/>
        <v>129</v>
      </c>
      <c r="AA276" s="26">
        <v>40</v>
      </c>
      <c r="AB276" s="26">
        <v>-6</v>
      </c>
      <c r="AC276" s="26">
        <v>12</v>
      </c>
      <c r="AD276" s="26">
        <v>23</v>
      </c>
    </row>
    <row r="277" spans="26:30" x14ac:dyDescent="0.25">
      <c r="Z277">
        <f t="shared" si="27"/>
        <v>130</v>
      </c>
      <c r="AA277" s="26">
        <v>40</v>
      </c>
      <c r="AB277" s="26">
        <v>-5</v>
      </c>
      <c r="AC277" s="26">
        <v>12</v>
      </c>
      <c r="AD277" s="26">
        <v>23</v>
      </c>
    </row>
    <row r="278" spans="26:30" x14ac:dyDescent="0.25">
      <c r="Z278">
        <f t="shared" ref="Z278:Z341" si="29">Z277+1</f>
        <v>131</v>
      </c>
      <c r="AA278" s="26">
        <v>40</v>
      </c>
      <c r="AB278" s="26">
        <v>-4</v>
      </c>
      <c r="AC278" s="26">
        <v>11</v>
      </c>
      <c r="AD278" s="26">
        <v>20</v>
      </c>
    </row>
    <row r="279" spans="26:30" x14ac:dyDescent="0.25">
      <c r="Z279">
        <f t="shared" si="29"/>
        <v>132</v>
      </c>
      <c r="AA279" s="26">
        <v>40</v>
      </c>
      <c r="AB279" s="26">
        <v>-3</v>
      </c>
      <c r="AC279" s="26">
        <v>11</v>
      </c>
      <c r="AD279" s="26">
        <v>20</v>
      </c>
    </row>
    <row r="280" spans="26:30" x14ac:dyDescent="0.25">
      <c r="Z280">
        <f t="shared" si="29"/>
        <v>133</v>
      </c>
      <c r="AA280" s="26">
        <v>40</v>
      </c>
      <c r="AB280" s="26">
        <v>-2</v>
      </c>
      <c r="AC280" s="26">
        <v>9</v>
      </c>
      <c r="AD280" s="26">
        <v>18</v>
      </c>
    </row>
    <row r="281" spans="26:30" x14ac:dyDescent="0.25">
      <c r="Z281">
        <f t="shared" si="29"/>
        <v>134</v>
      </c>
      <c r="AA281" s="26">
        <v>40</v>
      </c>
      <c r="AB281" s="26">
        <v>-1</v>
      </c>
      <c r="AC281" s="26">
        <v>9</v>
      </c>
      <c r="AD281" s="26">
        <v>18</v>
      </c>
    </row>
    <row r="282" spans="26:30" x14ac:dyDescent="0.25">
      <c r="Z282">
        <f t="shared" si="29"/>
        <v>135</v>
      </c>
      <c r="AA282" s="26">
        <v>40</v>
      </c>
      <c r="AB282" s="26">
        <v>0</v>
      </c>
      <c r="AC282" s="26">
        <v>9</v>
      </c>
      <c r="AD282" s="26">
        <v>18</v>
      </c>
    </row>
    <row r="283" spans="26:30" x14ac:dyDescent="0.25">
      <c r="Z283">
        <f t="shared" si="29"/>
        <v>136</v>
      </c>
      <c r="AA283" s="26">
        <v>40</v>
      </c>
      <c r="AB283" s="26">
        <v>1</v>
      </c>
      <c r="AC283" s="26">
        <v>9</v>
      </c>
      <c r="AD283" s="26">
        <v>16</v>
      </c>
    </row>
    <row r="284" spans="26:30" x14ac:dyDescent="0.25">
      <c r="Z284">
        <f t="shared" si="29"/>
        <v>137</v>
      </c>
      <c r="AA284" s="26">
        <v>40</v>
      </c>
      <c r="AB284" s="26">
        <v>2</v>
      </c>
      <c r="AC284" s="26">
        <v>9</v>
      </c>
      <c r="AD284" s="26">
        <v>16</v>
      </c>
    </row>
    <row r="285" spans="26:30" x14ac:dyDescent="0.25">
      <c r="Z285">
        <f t="shared" si="29"/>
        <v>138</v>
      </c>
      <c r="AA285" s="26">
        <v>40</v>
      </c>
      <c r="AB285" s="26">
        <v>3</v>
      </c>
      <c r="AC285" s="26">
        <v>9</v>
      </c>
      <c r="AD285" s="26">
        <v>16</v>
      </c>
    </row>
    <row r="286" spans="26:30" x14ac:dyDescent="0.25">
      <c r="Z286">
        <f t="shared" si="29"/>
        <v>139</v>
      </c>
      <c r="AA286" s="26">
        <v>40</v>
      </c>
      <c r="AB286" s="26">
        <v>4</v>
      </c>
      <c r="AC286" s="26">
        <v>8</v>
      </c>
      <c r="AD286" s="26">
        <v>14</v>
      </c>
    </row>
    <row r="287" spans="26:30" x14ac:dyDescent="0.25">
      <c r="Z287">
        <f t="shared" si="29"/>
        <v>140</v>
      </c>
      <c r="AA287" s="26">
        <v>40</v>
      </c>
      <c r="AB287" s="26">
        <v>5</v>
      </c>
      <c r="AC287" s="26">
        <v>8</v>
      </c>
      <c r="AD287" s="26">
        <v>14</v>
      </c>
    </row>
    <row r="288" spans="26:30" x14ac:dyDescent="0.25">
      <c r="Z288">
        <f t="shared" si="29"/>
        <v>141</v>
      </c>
      <c r="AA288" s="26">
        <v>40</v>
      </c>
      <c r="AB288" s="26">
        <v>6</v>
      </c>
      <c r="AC288" s="26">
        <v>7</v>
      </c>
      <c r="AD288" s="26">
        <v>12</v>
      </c>
    </row>
    <row r="289" spans="26:30" x14ac:dyDescent="0.25">
      <c r="Z289">
        <f t="shared" si="29"/>
        <v>142</v>
      </c>
      <c r="AA289" s="26">
        <v>40</v>
      </c>
      <c r="AB289" s="26">
        <v>7</v>
      </c>
      <c r="AC289" s="26">
        <v>7</v>
      </c>
      <c r="AD289" s="26">
        <v>12</v>
      </c>
    </row>
    <row r="290" spans="26:30" x14ac:dyDescent="0.25">
      <c r="Z290">
        <f t="shared" si="29"/>
        <v>143</v>
      </c>
      <c r="AA290" s="26">
        <v>40</v>
      </c>
      <c r="AB290" s="26">
        <v>8</v>
      </c>
      <c r="AC290" s="26">
        <v>7</v>
      </c>
      <c r="AD290" s="26">
        <v>12</v>
      </c>
    </row>
    <row r="291" spans="26:30" x14ac:dyDescent="0.25">
      <c r="Z291">
        <f t="shared" si="29"/>
        <v>144</v>
      </c>
      <c r="AA291" s="26">
        <v>40</v>
      </c>
      <c r="AB291" s="26">
        <v>9</v>
      </c>
      <c r="AC291" s="26">
        <v>7</v>
      </c>
      <c r="AD291" s="26">
        <v>11</v>
      </c>
    </row>
    <row r="292" spans="26:30" x14ac:dyDescent="0.25">
      <c r="Z292">
        <f t="shared" si="29"/>
        <v>145</v>
      </c>
      <c r="AA292" s="26">
        <v>40</v>
      </c>
      <c r="AB292" s="26">
        <v>10</v>
      </c>
      <c r="AC292" s="26">
        <v>7</v>
      </c>
      <c r="AD292" s="26">
        <v>11</v>
      </c>
    </row>
    <row r="293" spans="26:30" x14ac:dyDescent="0.25">
      <c r="Z293">
        <f t="shared" si="29"/>
        <v>146</v>
      </c>
      <c r="AA293" s="26">
        <v>40</v>
      </c>
      <c r="AB293" s="26">
        <v>11</v>
      </c>
      <c r="AC293" s="26">
        <v>6</v>
      </c>
      <c r="AD293" s="26">
        <v>10</v>
      </c>
    </row>
    <row r="294" spans="26:30" x14ac:dyDescent="0.25">
      <c r="Z294">
        <f t="shared" si="29"/>
        <v>147</v>
      </c>
      <c r="AA294" s="26">
        <v>40</v>
      </c>
      <c r="AB294" s="26">
        <v>12</v>
      </c>
      <c r="AC294" s="26">
        <v>6</v>
      </c>
      <c r="AD294" s="26">
        <v>10</v>
      </c>
    </row>
    <row r="295" spans="26:30" x14ac:dyDescent="0.25">
      <c r="Z295">
        <f t="shared" si="29"/>
        <v>148</v>
      </c>
      <c r="AA295" s="26">
        <v>40</v>
      </c>
      <c r="AB295" s="26">
        <v>13</v>
      </c>
      <c r="AC295" s="26">
        <v>6</v>
      </c>
      <c r="AD295" s="26">
        <v>10</v>
      </c>
    </row>
    <row r="296" spans="26:30" x14ac:dyDescent="0.25">
      <c r="Z296">
        <f t="shared" si="29"/>
        <v>149</v>
      </c>
      <c r="AA296" s="26">
        <v>40</v>
      </c>
      <c r="AB296" s="26">
        <v>14</v>
      </c>
      <c r="AC296" s="26">
        <v>6</v>
      </c>
      <c r="AD296" s="26">
        <v>9</v>
      </c>
    </row>
    <row r="297" spans="26:30" x14ac:dyDescent="0.25">
      <c r="Z297">
        <f t="shared" si="29"/>
        <v>150</v>
      </c>
      <c r="AA297" s="26">
        <v>40</v>
      </c>
      <c r="AB297" s="26">
        <v>15</v>
      </c>
      <c r="AC297" s="26">
        <v>6</v>
      </c>
      <c r="AD297" s="26">
        <v>9</v>
      </c>
    </row>
    <row r="298" spans="26:30" x14ac:dyDescent="0.25">
      <c r="Z298">
        <f t="shared" si="29"/>
        <v>151</v>
      </c>
      <c r="AA298" s="26">
        <v>40</v>
      </c>
      <c r="AB298" s="26">
        <v>16</v>
      </c>
      <c r="AC298" s="26">
        <v>6</v>
      </c>
      <c r="AD298" s="26">
        <v>8</v>
      </c>
    </row>
    <row r="299" spans="26:30" x14ac:dyDescent="0.25">
      <c r="Z299">
        <f t="shared" si="29"/>
        <v>152</v>
      </c>
      <c r="AA299" s="26">
        <v>40</v>
      </c>
      <c r="AB299" s="26">
        <v>17</v>
      </c>
      <c r="AC299" s="26">
        <v>6</v>
      </c>
      <c r="AD299" s="26">
        <v>8</v>
      </c>
    </row>
    <row r="300" spans="26:30" x14ac:dyDescent="0.25">
      <c r="Z300">
        <f t="shared" si="29"/>
        <v>153</v>
      </c>
      <c r="AA300" s="26">
        <v>40</v>
      </c>
      <c r="AB300" s="26">
        <v>18</v>
      </c>
      <c r="AC300" s="26">
        <v>6</v>
      </c>
      <c r="AD300" s="26">
        <v>8</v>
      </c>
    </row>
    <row r="301" spans="26:30" x14ac:dyDescent="0.25">
      <c r="Z301">
        <f t="shared" si="29"/>
        <v>154</v>
      </c>
      <c r="AA301" s="26">
        <v>40</v>
      </c>
      <c r="AB301" s="26">
        <v>19</v>
      </c>
      <c r="AC301" s="26">
        <v>5</v>
      </c>
      <c r="AD301" s="26">
        <v>8</v>
      </c>
    </row>
    <row r="302" spans="26:30" x14ac:dyDescent="0.25">
      <c r="Z302">
        <f t="shared" si="29"/>
        <v>155</v>
      </c>
      <c r="AA302" s="26">
        <v>40</v>
      </c>
      <c r="AB302" s="26">
        <v>20</v>
      </c>
      <c r="AC302" s="26">
        <v>5</v>
      </c>
      <c r="AD302" s="26">
        <v>8</v>
      </c>
    </row>
    <row r="303" spans="26:30" x14ac:dyDescent="0.25">
      <c r="Z303">
        <f t="shared" si="29"/>
        <v>156</v>
      </c>
      <c r="AA303" s="26">
        <v>45</v>
      </c>
      <c r="AB303" s="26">
        <v>-10</v>
      </c>
      <c r="AC303" s="26">
        <v>21</v>
      </c>
      <c r="AD303" s="26">
        <v>46</v>
      </c>
    </row>
    <row r="304" spans="26:30" x14ac:dyDescent="0.25">
      <c r="Z304">
        <f t="shared" si="29"/>
        <v>157</v>
      </c>
      <c r="AA304" s="26">
        <v>45</v>
      </c>
      <c r="AB304" s="26">
        <v>-9</v>
      </c>
      <c r="AC304" s="26">
        <v>18</v>
      </c>
      <c r="AD304" s="26">
        <v>38</v>
      </c>
    </row>
    <row r="305" spans="26:30" x14ac:dyDescent="0.25">
      <c r="Z305">
        <f t="shared" si="29"/>
        <v>158</v>
      </c>
      <c r="AA305" s="26">
        <v>45</v>
      </c>
      <c r="AB305" s="26">
        <v>-8</v>
      </c>
      <c r="AC305" s="26">
        <v>18</v>
      </c>
      <c r="AD305" s="26">
        <v>38</v>
      </c>
    </row>
    <row r="306" spans="26:30" x14ac:dyDescent="0.25">
      <c r="Z306">
        <f t="shared" si="29"/>
        <v>159</v>
      </c>
      <c r="AA306" s="26">
        <v>45</v>
      </c>
      <c r="AB306" s="26">
        <v>-7</v>
      </c>
      <c r="AC306" s="26">
        <v>15</v>
      </c>
      <c r="AD306" s="26">
        <v>31</v>
      </c>
    </row>
    <row r="307" spans="26:30" x14ac:dyDescent="0.25">
      <c r="Z307">
        <f t="shared" si="29"/>
        <v>160</v>
      </c>
      <c r="AA307" s="26">
        <v>45</v>
      </c>
      <c r="AB307" s="26">
        <v>-6</v>
      </c>
      <c r="AC307" s="26">
        <v>15</v>
      </c>
      <c r="AD307" s="26">
        <v>31</v>
      </c>
    </row>
    <row r="308" spans="26:30" x14ac:dyDescent="0.25">
      <c r="Z308">
        <f t="shared" si="29"/>
        <v>161</v>
      </c>
      <c r="AA308" s="26">
        <v>45</v>
      </c>
      <c r="AB308" s="26">
        <v>-5</v>
      </c>
      <c r="AC308" s="26">
        <v>15</v>
      </c>
      <c r="AD308" s="26">
        <v>31</v>
      </c>
    </row>
    <row r="309" spans="26:30" x14ac:dyDescent="0.25">
      <c r="Z309">
        <f t="shared" si="29"/>
        <v>162</v>
      </c>
      <c r="AA309" s="26">
        <v>45</v>
      </c>
      <c r="AB309" s="26">
        <v>-4</v>
      </c>
      <c r="AC309" s="26">
        <v>13</v>
      </c>
      <c r="AD309" s="26">
        <v>27</v>
      </c>
    </row>
    <row r="310" spans="26:30" x14ac:dyDescent="0.25">
      <c r="Z310">
        <f t="shared" si="29"/>
        <v>163</v>
      </c>
      <c r="AA310" s="26">
        <v>45</v>
      </c>
      <c r="AB310" s="26">
        <v>-3</v>
      </c>
      <c r="AC310" s="26">
        <v>13</v>
      </c>
      <c r="AD310" s="26">
        <v>27</v>
      </c>
    </row>
    <row r="311" spans="26:30" x14ac:dyDescent="0.25">
      <c r="Z311">
        <f t="shared" si="29"/>
        <v>164</v>
      </c>
      <c r="AA311" s="26">
        <v>45</v>
      </c>
      <c r="AB311" s="26">
        <v>-2</v>
      </c>
      <c r="AC311" s="26">
        <v>11</v>
      </c>
      <c r="AD311" s="26">
        <v>23</v>
      </c>
    </row>
    <row r="312" spans="26:30" x14ac:dyDescent="0.25">
      <c r="Z312">
        <f t="shared" si="29"/>
        <v>165</v>
      </c>
      <c r="AA312" s="26">
        <v>45</v>
      </c>
      <c r="AB312" s="26">
        <v>-1</v>
      </c>
      <c r="AC312" s="26">
        <v>11</v>
      </c>
      <c r="AD312" s="26">
        <v>23</v>
      </c>
    </row>
    <row r="313" spans="26:30" x14ac:dyDescent="0.25">
      <c r="Z313">
        <f t="shared" si="29"/>
        <v>166</v>
      </c>
      <c r="AA313" s="26">
        <v>45</v>
      </c>
      <c r="AB313" s="26">
        <v>0</v>
      </c>
      <c r="AC313" s="26">
        <v>11</v>
      </c>
      <c r="AD313" s="26">
        <v>23</v>
      </c>
    </row>
    <row r="314" spans="26:30" x14ac:dyDescent="0.25">
      <c r="Z314">
        <f t="shared" si="29"/>
        <v>167</v>
      </c>
      <c r="AA314" s="26">
        <v>45</v>
      </c>
      <c r="AB314" s="26">
        <v>1</v>
      </c>
      <c r="AC314" s="26">
        <v>11</v>
      </c>
      <c r="AD314" s="26">
        <v>20</v>
      </c>
    </row>
    <row r="315" spans="26:30" x14ac:dyDescent="0.25">
      <c r="Z315">
        <f t="shared" si="29"/>
        <v>168</v>
      </c>
      <c r="AA315" s="26">
        <v>45</v>
      </c>
      <c r="AB315" s="26">
        <v>2</v>
      </c>
      <c r="AC315" s="26">
        <v>11</v>
      </c>
      <c r="AD315" s="26">
        <v>20</v>
      </c>
    </row>
    <row r="316" spans="26:30" x14ac:dyDescent="0.25">
      <c r="Z316">
        <f t="shared" si="29"/>
        <v>169</v>
      </c>
      <c r="AA316" s="26">
        <v>45</v>
      </c>
      <c r="AB316" s="26">
        <v>3</v>
      </c>
      <c r="AC316" s="26">
        <v>11</v>
      </c>
      <c r="AD316" s="26">
        <v>20</v>
      </c>
    </row>
    <row r="317" spans="26:30" x14ac:dyDescent="0.25">
      <c r="Z317">
        <f t="shared" si="29"/>
        <v>170</v>
      </c>
      <c r="AA317" s="26">
        <v>45</v>
      </c>
      <c r="AB317" s="26">
        <v>4</v>
      </c>
      <c r="AC317" s="26">
        <v>9</v>
      </c>
      <c r="AD317" s="26">
        <v>17</v>
      </c>
    </row>
    <row r="318" spans="26:30" x14ac:dyDescent="0.25">
      <c r="Z318">
        <f t="shared" si="29"/>
        <v>171</v>
      </c>
      <c r="AA318" s="26">
        <v>45</v>
      </c>
      <c r="AB318" s="26">
        <v>5</v>
      </c>
      <c r="AC318" s="26">
        <v>9</v>
      </c>
      <c r="AD318" s="26">
        <v>17</v>
      </c>
    </row>
    <row r="319" spans="26:30" x14ac:dyDescent="0.25">
      <c r="Z319">
        <f t="shared" si="29"/>
        <v>172</v>
      </c>
      <c r="AA319" s="26">
        <v>45</v>
      </c>
      <c r="AB319" s="26">
        <v>6</v>
      </c>
      <c r="AC319" s="26">
        <v>8</v>
      </c>
      <c r="AD319" s="26">
        <v>15</v>
      </c>
    </row>
    <row r="320" spans="26:30" x14ac:dyDescent="0.25">
      <c r="Z320">
        <f t="shared" si="29"/>
        <v>173</v>
      </c>
      <c r="AA320" s="26">
        <v>45</v>
      </c>
      <c r="AB320" s="26">
        <v>7</v>
      </c>
      <c r="AC320" s="26">
        <v>8</v>
      </c>
      <c r="AD320" s="26">
        <v>15</v>
      </c>
    </row>
    <row r="321" spans="26:30" x14ac:dyDescent="0.25">
      <c r="Z321">
        <f t="shared" si="29"/>
        <v>174</v>
      </c>
      <c r="AA321" s="26">
        <v>45</v>
      </c>
      <c r="AB321" s="26">
        <v>8</v>
      </c>
      <c r="AC321" s="26">
        <v>8</v>
      </c>
      <c r="AD321" s="26">
        <v>15</v>
      </c>
    </row>
    <row r="322" spans="26:30" x14ac:dyDescent="0.25">
      <c r="Z322">
        <f t="shared" si="29"/>
        <v>175</v>
      </c>
      <c r="AA322" s="26">
        <v>45</v>
      </c>
      <c r="AB322" s="26">
        <v>9</v>
      </c>
      <c r="AC322" s="26">
        <v>8</v>
      </c>
      <c r="AD322" s="26">
        <v>13</v>
      </c>
    </row>
    <row r="323" spans="26:30" x14ac:dyDescent="0.25">
      <c r="Z323">
        <f t="shared" si="29"/>
        <v>176</v>
      </c>
      <c r="AA323" s="26">
        <v>45</v>
      </c>
      <c r="AB323" s="26">
        <v>10</v>
      </c>
      <c r="AC323" s="26">
        <v>8</v>
      </c>
      <c r="AD323" s="26">
        <v>13</v>
      </c>
    </row>
    <row r="324" spans="26:30" x14ac:dyDescent="0.25">
      <c r="Z324">
        <f t="shared" si="29"/>
        <v>177</v>
      </c>
      <c r="AA324" s="26">
        <v>45</v>
      </c>
      <c r="AB324" s="26">
        <v>11</v>
      </c>
      <c r="AC324" s="26">
        <v>7</v>
      </c>
      <c r="AD324" s="26">
        <v>12</v>
      </c>
    </row>
    <row r="325" spans="26:30" x14ac:dyDescent="0.25">
      <c r="Z325">
        <f t="shared" si="29"/>
        <v>178</v>
      </c>
      <c r="AA325" s="26">
        <v>45</v>
      </c>
      <c r="AB325" s="26">
        <v>12</v>
      </c>
      <c r="AC325" s="26">
        <v>7</v>
      </c>
      <c r="AD325" s="26">
        <v>12</v>
      </c>
    </row>
    <row r="326" spans="26:30" x14ac:dyDescent="0.25">
      <c r="Z326">
        <f t="shared" si="29"/>
        <v>179</v>
      </c>
      <c r="AA326" s="26">
        <v>45</v>
      </c>
      <c r="AB326" s="26">
        <v>13</v>
      </c>
      <c r="AC326" s="26">
        <v>7</v>
      </c>
      <c r="AD326" s="26">
        <v>12</v>
      </c>
    </row>
    <row r="327" spans="26:30" x14ac:dyDescent="0.25">
      <c r="Z327">
        <f t="shared" si="29"/>
        <v>180</v>
      </c>
      <c r="AA327" s="26">
        <v>45</v>
      </c>
      <c r="AB327" s="26">
        <v>14</v>
      </c>
      <c r="AC327" s="26">
        <v>7</v>
      </c>
      <c r="AD327" s="26">
        <v>11</v>
      </c>
    </row>
    <row r="328" spans="26:30" x14ac:dyDescent="0.25">
      <c r="Z328">
        <f t="shared" si="29"/>
        <v>181</v>
      </c>
      <c r="AA328" s="26">
        <v>45</v>
      </c>
      <c r="AB328" s="26">
        <v>15</v>
      </c>
      <c r="AC328" s="26">
        <v>7</v>
      </c>
      <c r="AD328" s="26">
        <v>11</v>
      </c>
    </row>
    <row r="329" spans="26:30" x14ac:dyDescent="0.25">
      <c r="Z329">
        <f t="shared" si="29"/>
        <v>182</v>
      </c>
      <c r="AA329" s="26">
        <v>45</v>
      </c>
      <c r="AB329" s="26">
        <v>16</v>
      </c>
      <c r="AC329" s="26">
        <v>6</v>
      </c>
      <c r="AD329" s="26">
        <v>10</v>
      </c>
    </row>
    <row r="330" spans="26:30" x14ac:dyDescent="0.25">
      <c r="Z330">
        <f t="shared" si="29"/>
        <v>183</v>
      </c>
      <c r="AA330" s="26">
        <v>45</v>
      </c>
      <c r="AB330" s="26">
        <v>17</v>
      </c>
      <c r="AC330" s="26">
        <v>6</v>
      </c>
      <c r="AD330" s="26">
        <v>10</v>
      </c>
    </row>
    <row r="331" spans="26:30" x14ac:dyDescent="0.25">
      <c r="Z331">
        <f t="shared" si="29"/>
        <v>184</v>
      </c>
      <c r="AA331" s="26">
        <v>45</v>
      </c>
      <c r="AB331" s="26">
        <v>18</v>
      </c>
      <c r="AC331" s="26">
        <v>6</v>
      </c>
      <c r="AD331" s="26">
        <v>10</v>
      </c>
    </row>
    <row r="332" spans="26:30" x14ac:dyDescent="0.25">
      <c r="Z332">
        <f t="shared" si="29"/>
        <v>185</v>
      </c>
      <c r="AA332" s="26">
        <v>45</v>
      </c>
      <c r="AB332" s="26">
        <v>19</v>
      </c>
      <c r="AC332" s="26">
        <v>6</v>
      </c>
      <c r="AD332" s="26">
        <v>9</v>
      </c>
    </row>
    <row r="333" spans="26:30" x14ac:dyDescent="0.25">
      <c r="Z333">
        <f t="shared" si="29"/>
        <v>186</v>
      </c>
      <c r="AA333" s="26">
        <v>45</v>
      </c>
      <c r="AB333" s="26">
        <v>20</v>
      </c>
      <c r="AC333" s="26">
        <v>6</v>
      </c>
      <c r="AD333" s="26">
        <v>9</v>
      </c>
    </row>
    <row r="334" spans="26:30" x14ac:dyDescent="0.25">
      <c r="Z334">
        <f t="shared" si="29"/>
        <v>187</v>
      </c>
      <c r="AA334" s="26">
        <v>50</v>
      </c>
      <c r="AB334" s="26">
        <v>-10</v>
      </c>
      <c r="AC334" s="26">
        <v>28</v>
      </c>
      <c r="AD334" s="26">
        <v>61</v>
      </c>
    </row>
    <row r="335" spans="26:30" x14ac:dyDescent="0.25">
      <c r="Z335">
        <f t="shared" si="29"/>
        <v>188</v>
      </c>
      <c r="AA335" s="26">
        <v>50</v>
      </c>
      <c r="AB335" s="26">
        <v>-9</v>
      </c>
      <c r="AC335" s="26">
        <v>23</v>
      </c>
      <c r="AD335" s="26">
        <v>50</v>
      </c>
    </row>
    <row r="336" spans="26:30" x14ac:dyDescent="0.25">
      <c r="Z336">
        <f t="shared" si="29"/>
        <v>189</v>
      </c>
      <c r="AA336" s="26">
        <v>50</v>
      </c>
      <c r="AB336" s="26">
        <v>-8</v>
      </c>
      <c r="AC336" s="26">
        <v>23</v>
      </c>
      <c r="AD336" s="26">
        <v>50</v>
      </c>
    </row>
    <row r="337" spans="26:30" x14ac:dyDescent="0.25">
      <c r="Z337">
        <f t="shared" si="29"/>
        <v>190</v>
      </c>
      <c r="AA337" s="26">
        <v>50</v>
      </c>
      <c r="AB337" s="26">
        <v>-7</v>
      </c>
      <c r="AC337" s="26">
        <v>19</v>
      </c>
      <c r="AD337" s="26">
        <v>41</v>
      </c>
    </row>
    <row r="338" spans="26:30" x14ac:dyDescent="0.25">
      <c r="Z338">
        <f t="shared" si="29"/>
        <v>191</v>
      </c>
      <c r="AA338" s="26">
        <v>50</v>
      </c>
      <c r="AB338" s="26">
        <v>-6</v>
      </c>
      <c r="AC338" s="26">
        <v>19</v>
      </c>
      <c r="AD338" s="26">
        <v>41</v>
      </c>
    </row>
    <row r="339" spans="26:30" x14ac:dyDescent="0.25">
      <c r="Z339">
        <f t="shared" si="29"/>
        <v>192</v>
      </c>
      <c r="AA339" s="26">
        <v>50</v>
      </c>
      <c r="AB339" s="26">
        <v>-5</v>
      </c>
      <c r="AC339" s="26">
        <v>19</v>
      </c>
      <c r="AD339" s="26">
        <v>41</v>
      </c>
    </row>
    <row r="340" spans="26:30" x14ac:dyDescent="0.25">
      <c r="Z340">
        <f t="shared" si="29"/>
        <v>193</v>
      </c>
      <c r="AA340" s="26">
        <v>50</v>
      </c>
      <c r="AB340" s="26">
        <v>-4</v>
      </c>
      <c r="AC340" s="26">
        <v>16</v>
      </c>
      <c r="AD340" s="26">
        <v>35</v>
      </c>
    </row>
    <row r="341" spans="26:30" x14ac:dyDescent="0.25">
      <c r="Z341">
        <f t="shared" si="29"/>
        <v>194</v>
      </c>
      <c r="AA341" s="26">
        <v>50</v>
      </c>
      <c r="AB341" s="26">
        <v>-3</v>
      </c>
      <c r="AC341" s="26">
        <v>16</v>
      </c>
      <c r="AD341" s="26">
        <v>35</v>
      </c>
    </row>
    <row r="342" spans="26:30" x14ac:dyDescent="0.25">
      <c r="Z342">
        <f t="shared" ref="Z342:Z364" si="30">Z341+1</f>
        <v>195</v>
      </c>
      <c r="AA342" s="26">
        <v>50</v>
      </c>
      <c r="AB342" s="26">
        <v>-2</v>
      </c>
      <c r="AC342" s="26">
        <v>14</v>
      </c>
      <c r="AD342" s="26">
        <v>29</v>
      </c>
    </row>
    <row r="343" spans="26:30" x14ac:dyDescent="0.25">
      <c r="Z343">
        <f t="shared" si="30"/>
        <v>196</v>
      </c>
      <c r="AA343" s="26">
        <v>50</v>
      </c>
      <c r="AB343" s="26">
        <v>-1</v>
      </c>
      <c r="AC343" s="26">
        <v>14</v>
      </c>
      <c r="AD343" s="26">
        <v>29</v>
      </c>
    </row>
    <row r="344" spans="26:30" x14ac:dyDescent="0.25">
      <c r="Z344">
        <f t="shared" si="30"/>
        <v>197</v>
      </c>
      <c r="AA344" s="26">
        <v>50</v>
      </c>
      <c r="AB344" s="26">
        <v>0</v>
      </c>
      <c r="AC344" s="26">
        <v>14</v>
      </c>
      <c r="AD344" s="26">
        <v>29</v>
      </c>
    </row>
    <row r="345" spans="26:30" x14ac:dyDescent="0.25">
      <c r="Z345">
        <f t="shared" si="30"/>
        <v>198</v>
      </c>
      <c r="AA345" s="26">
        <v>50</v>
      </c>
      <c r="AB345" s="26">
        <v>1</v>
      </c>
      <c r="AC345" s="26">
        <v>13</v>
      </c>
      <c r="AD345" s="26">
        <v>25</v>
      </c>
    </row>
    <row r="346" spans="26:30" x14ac:dyDescent="0.25">
      <c r="Z346">
        <f t="shared" si="30"/>
        <v>199</v>
      </c>
      <c r="AA346" s="26">
        <v>50</v>
      </c>
      <c r="AB346" s="26">
        <v>2</v>
      </c>
      <c r="AC346" s="26">
        <v>13</v>
      </c>
      <c r="AD346" s="26">
        <v>25</v>
      </c>
    </row>
    <row r="347" spans="26:30" x14ac:dyDescent="0.25">
      <c r="Z347">
        <f t="shared" si="30"/>
        <v>200</v>
      </c>
      <c r="AA347" s="26">
        <v>50</v>
      </c>
      <c r="AB347" s="26">
        <v>3</v>
      </c>
      <c r="AC347" s="26">
        <v>13</v>
      </c>
      <c r="AD347" s="26">
        <v>25</v>
      </c>
    </row>
    <row r="348" spans="26:30" x14ac:dyDescent="0.25">
      <c r="Z348">
        <f t="shared" si="30"/>
        <v>201</v>
      </c>
      <c r="AA348" s="26">
        <v>50</v>
      </c>
      <c r="AB348" s="26">
        <v>4</v>
      </c>
      <c r="AC348" s="26">
        <v>11</v>
      </c>
      <c r="AD348" s="26">
        <v>21</v>
      </c>
    </row>
    <row r="349" spans="26:30" x14ac:dyDescent="0.25">
      <c r="Z349">
        <f t="shared" si="30"/>
        <v>202</v>
      </c>
      <c r="AA349" s="26">
        <v>50</v>
      </c>
      <c r="AB349" s="26">
        <v>5</v>
      </c>
      <c r="AC349" s="26">
        <v>11</v>
      </c>
      <c r="AD349" s="26">
        <v>21</v>
      </c>
    </row>
    <row r="350" spans="26:30" x14ac:dyDescent="0.25">
      <c r="Z350">
        <f t="shared" si="30"/>
        <v>203</v>
      </c>
      <c r="AA350" s="26">
        <v>50</v>
      </c>
      <c r="AB350" s="26">
        <v>6</v>
      </c>
      <c r="AC350" s="26">
        <v>10</v>
      </c>
      <c r="AD350" s="26">
        <v>19</v>
      </c>
    </row>
    <row r="351" spans="26:30" x14ac:dyDescent="0.25">
      <c r="Z351">
        <f t="shared" si="30"/>
        <v>204</v>
      </c>
      <c r="AA351" s="26">
        <v>50</v>
      </c>
      <c r="AB351" s="26">
        <v>7</v>
      </c>
      <c r="AC351" s="26">
        <v>10</v>
      </c>
      <c r="AD351" s="26">
        <v>19</v>
      </c>
    </row>
    <row r="352" spans="26:30" x14ac:dyDescent="0.25">
      <c r="Z352">
        <f t="shared" si="30"/>
        <v>205</v>
      </c>
      <c r="AA352" s="26">
        <v>50</v>
      </c>
      <c r="AB352" s="26">
        <v>8</v>
      </c>
      <c r="AC352" s="26">
        <v>10</v>
      </c>
      <c r="AD352" s="26">
        <v>19</v>
      </c>
    </row>
    <row r="353" spans="26:30" x14ac:dyDescent="0.25">
      <c r="Z353">
        <f t="shared" si="30"/>
        <v>206</v>
      </c>
      <c r="AA353" s="26">
        <v>50</v>
      </c>
      <c r="AB353" s="26">
        <v>9</v>
      </c>
      <c r="AC353" s="26">
        <v>9</v>
      </c>
      <c r="AD353" s="26">
        <v>16</v>
      </c>
    </row>
    <row r="354" spans="26:30" x14ac:dyDescent="0.25">
      <c r="Z354">
        <f t="shared" si="30"/>
        <v>207</v>
      </c>
      <c r="AA354" s="26">
        <v>50</v>
      </c>
      <c r="AB354" s="26">
        <v>10</v>
      </c>
      <c r="AC354" s="26">
        <v>9</v>
      </c>
      <c r="AD354" s="26">
        <v>16</v>
      </c>
    </row>
    <row r="355" spans="26:30" x14ac:dyDescent="0.25">
      <c r="Z355">
        <f t="shared" si="30"/>
        <v>208</v>
      </c>
      <c r="AA355" s="26">
        <v>50</v>
      </c>
      <c r="AB355" s="26">
        <v>11</v>
      </c>
      <c r="AC355" s="26">
        <v>8</v>
      </c>
      <c r="AD355" s="26">
        <v>15</v>
      </c>
    </row>
    <row r="356" spans="26:30" x14ac:dyDescent="0.25">
      <c r="Z356">
        <f t="shared" si="30"/>
        <v>209</v>
      </c>
      <c r="AA356" s="26">
        <v>50</v>
      </c>
      <c r="AB356" s="26">
        <v>12</v>
      </c>
      <c r="AC356" s="26">
        <v>8</v>
      </c>
      <c r="AD356" s="26">
        <v>15</v>
      </c>
    </row>
    <row r="357" spans="26:30" x14ac:dyDescent="0.25">
      <c r="Z357">
        <f t="shared" si="30"/>
        <v>210</v>
      </c>
      <c r="AA357" s="26">
        <v>50</v>
      </c>
      <c r="AB357" s="26">
        <v>13</v>
      </c>
      <c r="AC357" s="26">
        <v>8</v>
      </c>
      <c r="AD357" s="26">
        <v>15</v>
      </c>
    </row>
    <row r="358" spans="26:30" x14ac:dyDescent="0.25">
      <c r="Z358">
        <f t="shared" si="30"/>
        <v>211</v>
      </c>
      <c r="AA358" s="26">
        <v>50</v>
      </c>
      <c r="AB358" s="26">
        <v>14</v>
      </c>
      <c r="AC358" s="26">
        <v>8</v>
      </c>
      <c r="AD358" s="26">
        <v>14</v>
      </c>
    </row>
    <row r="359" spans="26:30" x14ac:dyDescent="0.25">
      <c r="Z359">
        <f t="shared" si="30"/>
        <v>212</v>
      </c>
      <c r="AA359" s="26">
        <v>50</v>
      </c>
      <c r="AB359" s="26">
        <v>15</v>
      </c>
      <c r="AC359" s="26">
        <v>8</v>
      </c>
      <c r="AD359" s="26">
        <v>14</v>
      </c>
    </row>
    <row r="360" spans="26:30" x14ac:dyDescent="0.25">
      <c r="Z360">
        <f t="shared" si="30"/>
        <v>213</v>
      </c>
      <c r="AA360" s="26">
        <v>50</v>
      </c>
      <c r="AB360" s="26">
        <v>16</v>
      </c>
      <c r="AC360" s="26">
        <v>7</v>
      </c>
      <c r="AD360" s="26">
        <v>12</v>
      </c>
    </row>
    <row r="361" spans="26:30" x14ac:dyDescent="0.25">
      <c r="Z361">
        <f t="shared" si="30"/>
        <v>214</v>
      </c>
      <c r="AA361" s="26">
        <v>50</v>
      </c>
      <c r="AB361" s="26">
        <v>17</v>
      </c>
      <c r="AC361" s="26">
        <v>7</v>
      </c>
      <c r="AD361" s="26">
        <v>12</v>
      </c>
    </row>
    <row r="362" spans="26:30" x14ac:dyDescent="0.25">
      <c r="Z362">
        <f t="shared" si="30"/>
        <v>215</v>
      </c>
      <c r="AA362" s="26">
        <v>50</v>
      </c>
      <c r="AB362" s="26">
        <v>18</v>
      </c>
      <c r="AC362" s="26">
        <v>7</v>
      </c>
      <c r="AD362" s="26">
        <v>12</v>
      </c>
    </row>
    <row r="363" spans="26:30" x14ac:dyDescent="0.25">
      <c r="Z363">
        <f t="shared" si="30"/>
        <v>216</v>
      </c>
      <c r="AA363" s="26">
        <v>50</v>
      </c>
      <c r="AB363" s="26">
        <v>19</v>
      </c>
      <c r="AC363" s="26">
        <v>7</v>
      </c>
      <c r="AD363" s="26">
        <v>10</v>
      </c>
    </row>
    <row r="364" spans="26:30" x14ac:dyDescent="0.25">
      <c r="Z364">
        <f t="shared" si="30"/>
        <v>217</v>
      </c>
      <c r="AA364" s="26">
        <v>50</v>
      </c>
      <c r="AB364" s="26">
        <v>20</v>
      </c>
      <c r="AC364" s="26">
        <v>7</v>
      </c>
      <c r="AD364" s="26">
        <v>10</v>
      </c>
    </row>
  </sheetData>
  <sheetProtection algorithmName="SHA-512" hashValue="FAwba1Odb5KMt2EuxFGbiMQd/qmzBPf8ooQIZJym4HfgteEtvSbNB5eR7VahOUzJr+n83dkMETD7CBOaLLwb5g==" saltValue="yTdjpc8Hnbq2PHcDoxOiew==" spinCount="100000" sheet="1" selectLockedCells="1" selectUnlockedCells="1"/>
  <mergeCells count="4">
    <mergeCell ref="AM148:AS150"/>
    <mergeCell ref="Z121:AA121"/>
    <mergeCell ref="Z133:AA133"/>
    <mergeCell ref="AM156:AS157"/>
  </mergeCells>
  <hyperlinks>
    <hyperlink ref="AM156" r:id="rId1"/>
  </hyperlinks>
  <pageMargins left="0.7" right="0.7" top="0.78740157499999996" bottom="0.78740157499999996" header="0.3" footer="0.3"/>
  <pageSetup paperSize="9" orientation="portrait" r:id="rId2"/>
  <drawing r:id="rId3"/>
  <tableParts count="2"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P111"/>
  <sheetViews>
    <sheetView topLeftCell="A190" workbookViewId="0">
      <selection activeCell="G219" sqref="G219"/>
    </sheetView>
  </sheetViews>
  <sheetFormatPr baseColWidth="10" defaultColWidth="11.42578125" defaultRowHeight="15" x14ac:dyDescent="0.25"/>
  <sheetData>
    <row r="111" spans="16:16" x14ac:dyDescent="0.25">
      <c r="P111" s="59" t="s">
        <v>206</v>
      </c>
    </row>
  </sheetData>
  <sheetProtection algorithmName="SHA-512" hashValue="KWqwC9Yjz7E1fqsDgliul1tFuprLO3PL1Eegx87VVdaqO6iFnc5BTvkQwgh5EVZBP7XyBryOZSapmVtICi3eUA==" saltValue="4GeGwhWUC3jxmA4oCcm3gA==" spinCount="100000" sheet="1" selectLockedCells="1" selectUnlockedCells="1"/>
  <hyperlinks>
    <hyperlink ref="P111" r:id="rId1"/>
  </hyperlinks>
  <pageMargins left="0.7" right="0.7" top="0.78740157499999996" bottom="0.78740157499999996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H19"/>
  <sheetViews>
    <sheetView topLeftCell="B1" zoomScale="90" zoomScaleNormal="90" workbookViewId="0">
      <selection activeCell="B37" sqref="B37"/>
    </sheetView>
  </sheetViews>
  <sheetFormatPr baseColWidth="10" defaultColWidth="11.42578125" defaultRowHeight="15" x14ac:dyDescent="0.25"/>
  <cols>
    <col min="6" max="6" width="13.42578125" customWidth="1"/>
  </cols>
  <sheetData>
    <row r="1" spans="1:8" ht="21" x14ac:dyDescent="0.25">
      <c r="A1" s="1" t="s">
        <v>207</v>
      </c>
      <c r="B1" s="79"/>
      <c r="C1" s="79"/>
      <c r="D1" s="79"/>
      <c r="E1" s="79"/>
      <c r="F1" s="64">
        <f ca="1">TODAY()</f>
        <v>45146</v>
      </c>
      <c r="G1" s="66"/>
      <c r="H1" s="67"/>
    </row>
    <row r="2" spans="1:8" ht="21.75" thickBot="1" x14ac:dyDescent="0.3">
      <c r="A2" s="2" t="s">
        <v>208</v>
      </c>
      <c r="B2" s="70"/>
      <c r="C2" s="70"/>
      <c r="D2" s="70"/>
      <c r="E2" s="70"/>
      <c r="F2" s="65"/>
      <c r="G2" s="68"/>
      <c r="H2" s="69"/>
    </row>
    <row r="4" spans="1:8" x14ac:dyDescent="0.25">
      <c r="A4" s="3" t="s">
        <v>209</v>
      </c>
    </row>
    <row r="7" spans="1:8" x14ac:dyDescent="0.25">
      <c r="A7" s="3" t="s">
        <v>210</v>
      </c>
    </row>
    <row r="19" spans="1:1" x14ac:dyDescent="0.25">
      <c r="A19" s="3" t="s">
        <v>211</v>
      </c>
    </row>
  </sheetData>
  <sheetProtection algorithmName="SHA-512" hashValue="JJPRaLn4CaEQt+2d6F2HrBVdTEWHq0qa4RLXHEmeUohrPZgYc4WYKJH6p74xxj71YcV8GqvnDxhc9uLALxpncg==" saltValue="5UVlzSfX3P0RP/HQ+N78iQ==" spinCount="100000" sheet="1" objects="1" scenarios="1" selectLockedCells="1" selectUnlockedCells="1"/>
  <mergeCells count="4">
    <mergeCell ref="B1:E1"/>
    <mergeCell ref="F1:F2"/>
    <mergeCell ref="G1:H2"/>
    <mergeCell ref="B2:E2"/>
  </mergeCells>
  <pageMargins left="0.25" right="0.25" top="0.75" bottom="0.75" header="0.3" footer="0.3"/>
  <pageSetup paperSize="9" scale="78" orientation="landscape" r:id="rId1"/>
  <rowBreaks count="1" manualBreakCount="1">
    <brk id="30" max="16383" man="1"/>
  </rowBreaks>
  <colBreaks count="1" manualBreakCount="1">
    <brk id="14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45943A8203974FB2406358A07FF40C" ma:contentTypeVersion="12" ma:contentTypeDescription="Create a new document." ma:contentTypeScope="" ma:versionID="506b6b8b3ddfe91d6dae7322654f6432">
  <xsd:schema xmlns:xsd="http://www.w3.org/2001/XMLSchema" xmlns:xs="http://www.w3.org/2001/XMLSchema" xmlns:p="http://schemas.microsoft.com/office/2006/metadata/properties" xmlns:ns2="db845f0d-70ec-4f37-ab5e-df4b24acec1a" xmlns:ns3="9412223e-bc1a-4c18-b808-4ee617a33159" targetNamespace="http://schemas.microsoft.com/office/2006/metadata/properties" ma:root="true" ma:fieldsID="82f0c927f99a1af9d4493968e1c3ed26" ns2:_="" ns3:_="">
    <xsd:import namespace="db845f0d-70ec-4f37-ab5e-df4b24acec1a"/>
    <xsd:import namespace="9412223e-bc1a-4c18-b808-4ee617a33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45f0d-70ec-4f37-ab5e-df4b24acec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58512e7-9d49-45e8-b63d-c5aba31b79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12223e-bc1a-4c18-b808-4ee617a3315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2465adf-0889-4a0a-8723-6370eedccdb0}" ma:internalName="TaxCatchAll" ma:showField="CatchAllData" ma:web="9412223e-bc1a-4c18-b808-4ee617a33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b845f0d-70ec-4f37-ab5e-df4b24acec1a">
      <Terms xmlns="http://schemas.microsoft.com/office/infopath/2007/PartnerControls"/>
    </lcf76f155ced4ddcb4097134ff3c332f>
    <TaxCatchAll xmlns="9412223e-bc1a-4c18-b808-4ee617a33159" xsi:nil="true"/>
  </documentManagement>
</p:properties>
</file>

<file path=customXml/itemProps1.xml><?xml version="1.0" encoding="utf-8"?>
<ds:datastoreItem xmlns:ds="http://schemas.openxmlformats.org/officeDocument/2006/customXml" ds:itemID="{3949EE1A-0055-447C-ADA7-B253C36AEA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0BAE0E9-9947-4A27-9FC7-3FFAA9B6F4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845f0d-70ec-4f37-ab5e-df4b24acec1a"/>
    <ds:schemaRef ds:uri="9412223e-bc1a-4c18-b808-4ee617a33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BC5CB2-4C3C-47D6-971E-87AE3B13EE5D}">
  <ds:schemaRefs>
    <ds:schemaRef ds:uri="http://schemas.microsoft.com/office/2006/metadata/properties"/>
    <ds:schemaRef ds:uri="http://schemas.microsoft.com/office/infopath/2007/PartnerControls"/>
    <ds:schemaRef ds:uri="db845f0d-70ec-4f37-ab5e-df4b24acec1a"/>
    <ds:schemaRef ds:uri="9412223e-bc1a-4c18-b808-4ee617a3315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8</vt:i4>
      </vt:variant>
    </vt:vector>
  </HeadingPairs>
  <TitlesOfParts>
    <vt:vector size="12" baseType="lpstr">
      <vt:lpstr>Q-H_EN_rough_callculation</vt:lpstr>
      <vt:lpstr>Daten</vt:lpstr>
      <vt:lpstr>Daten-2</vt:lpstr>
      <vt:lpstr>Daten-3</vt:lpstr>
      <vt:lpstr>Anteil</vt:lpstr>
      <vt:lpstr>DN</vt:lpstr>
      <vt:lpstr>'Q-H_EN_rough_callculation'!Druckbereich</vt:lpstr>
      <vt:lpstr>'Daten-3'!Drucktitel</vt:lpstr>
      <vt:lpstr>'Q-H_EN_rough_callculation'!Glykolanteil</vt:lpstr>
      <vt:lpstr>Glykolanteil</vt:lpstr>
      <vt:lpstr>Rohr</vt:lpstr>
      <vt:lpstr>Rohre</vt:lpstr>
    </vt:vector>
  </TitlesOfParts>
  <Manager/>
  <Company>KSB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Stibitz, Christian</dc:creator>
  <cp:keywords/>
  <dc:description/>
  <cp:lastModifiedBy>Goebner, Cornell</cp:lastModifiedBy>
  <cp:revision/>
  <dcterms:created xsi:type="dcterms:W3CDTF">2022-07-01T07:28:52Z</dcterms:created>
  <dcterms:modified xsi:type="dcterms:W3CDTF">2023-08-08T11:09:00Z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0x010100B445943A8203974FB2406358A07FF40C</vt:lpwstr>
  </property>
  <property fmtid="{D5CDD505-2E9C-101B-9397-08002B2CF9AE}" pid="3" name="MediaServiceImageTags">
    <vt:lpwstr/>
  </property>
</Properties>
</file>